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FEEC33B5-8A5C-4C05-BB37-252F0C9963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1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11" l="1"/>
  <c r="W21" i="11" l="1"/>
  <c r="R21" i="11"/>
  <c r="Q21" i="11"/>
  <c r="M21" i="11"/>
  <c r="M29" i="11" s="1"/>
  <c r="M28" i="11" s="1"/>
  <c r="M30" i="11"/>
  <c r="M24" i="11"/>
  <c r="M37" i="11" s="1"/>
  <c r="M40" i="11" s="1"/>
  <c r="M15" i="11"/>
  <c r="P21" i="11"/>
  <c r="X21" i="11"/>
  <c r="T25" i="11"/>
  <c r="N21" i="11"/>
  <c r="O21" i="11"/>
  <c r="M20" i="11" l="1"/>
  <c r="M33" i="11" s="1"/>
  <c r="L42" i="11" l="1"/>
  <c r="L46" i="11" s="1"/>
  <c r="E91" i="11"/>
  <c r="E114" i="11"/>
  <c r="E111" i="11"/>
  <c r="E102" i="11"/>
  <c r="E100" i="11"/>
  <c r="E98" i="11"/>
  <c r="E95" i="11"/>
  <c r="E93" i="11"/>
  <c r="E62" i="11"/>
  <c r="E51" i="11"/>
  <c r="E48" i="11"/>
  <c r="E44" i="11"/>
  <c r="E29" i="11"/>
  <c r="E19" i="11"/>
  <c r="C91" i="11"/>
  <c r="C116" i="11"/>
  <c r="C114" i="11"/>
  <c r="C111" i="11"/>
  <c r="C108" i="11"/>
  <c r="C102" i="11"/>
  <c r="C100" i="11"/>
  <c r="C98" i="11"/>
  <c r="C95" i="11"/>
  <c r="C93" i="11"/>
  <c r="C89" i="11"/>
  <c r="C62" i="11"/>
  <c r="C51" i="11"/>
  <c r="C48" i="11"/>
  <c r="C44" i="11"/>
  <c r="C29" i="11"/>
  <c r="C19" i="11"/>
  <c r="D104" i="11"/>
  <c r="F104" i="11"/>
  <c r="H116" i="11" l="1"/>
  <c r="G116" i="11"/>
  <c r="H114" i="11"/>
  <c r="G114" i="11"/>
  <c r="H111" i="11"/>
  <c r="G111" i="11"/>
  <c r="H108" i="11"/>
  <c r="G108" i="11"/>
  <c r="F106" i="11"/>
  <c r="E106" i="11"/>
  <c r="D106" i="11"/>
  <c r="H106" i="11" s="1"/>
  <c r="C106" i="11"/>
  <c r="F119" i="11"/>
  <c r="H104" i="11"/>
  <c r="H102" i="11"/>
  <c r="C104" i="11"/>
  <c r="H100" i="11"/>
  <c r="G100" i="11"/>
  <c r="H98" i="11"/>
  <c r="H95" i="11"/>
  <c r="G95" i="11"/>
  <c r="H93" i="11"/>
  <c r="H91" i="11"/>
  <c r="G91" i="11"/>
  <c r="H89" i="11"/>
  <c r="G89" i="11"/>
  <c r="H62" i="11"/>
  <c r="G62" i="11"/>
  <c r="H51" i="11"/>
  <c r="H48" i="11"/>
  <c r="G48" i="11"/>
  <c r="H44" i="11"/>
  <c r="X30" i="11"/>
  <c r="W30" i="11"/>
  <c r="V30" i="11"/>
  <c r="U30" i="11"/>
  <c r="T30" i="11"/>
  <c r="R30" i="11"/>
  <c r="Q30" i="11"/>
  <c r="P30" i="11"/>
  <c r="O30" i="11"/>
  <c r="N30" i="11"/>
  <c r="W29" i="11"/>
  <c r="V29" i="11"/>
  <c r="V28" i="11" s="1"/>
  <c r="R29" i="11"/>
  <c r="Q29" i="11"/>
  <c r="P29" i="11"/>
  <c r="O29" i="11"/>
  <c r="N29" i="11"/>
  <c r="H29" i="11"/>
  <c r="G29" i="11"/>
  <c r="W28" i="11"/>
  <c r="S26" i="11"/>
  <c r="X24" i="11"/>
  <c r="U29" i="11"/>
  <c r="S25" i="11"/>
  <c r="S24" i="11" s="1"/>
  <c r="W24" i="11"/>
  <c r="V24" i="11"/>
  <c r="U24" i="11"/>
  <c r="R24" i="11"/>
  <c r="Q24" i="11"/>
  <c r="P24" i="11"/>
  <c r="O24" i="11"/>
  <c r="N24" i="11"/>
  <c r="L24" i="11"/>
  <c r="S22" i="11"/>
  <c r="S30" i="11" s="1"/>
  <c r="L30" i="11"/>
  <c r="S21" i="11"/>
  <c r="S20" i="11" s="1"/>
  <c r="L29" i="11"/>
  <c r="W20" i="11"/>
  <c r="V20" i="11"/>
  <c r="U20" i="11"/>
  <c r="T20" i="11"/>
  <c r="R20" i="11"/>
  <c r="Q20" i="11"/>
  <c r="P20" i="11"/>
  <c r="O20" i="11"/>
  <c r="N20" i="11"/>
  <c r="L20" i="11"/>
  <c r="H19" i="11"/>
  <c r="S17" i="11"/>
  <c r="S16" i="11"/>
  <c r="S29" i="11" s="1"/>
  <c r="S28" i="11" s="1"/>
  <c r="X15" i="11"/>
  <c r="W15" i="11"/>
  <c r="V15" i="11"/>
  <c r="U15" i="11"/>
  <c r="T15" i="11"/>
  <c r="S15" i="11"/>
  <c r="R15" i="11"/>
  <c r="Q15" i="11"/>
  <c r="P15" i="11"/>
  <c r="O15" i="11"/>
  <c r="N15" i="11"/>
  <c r="L15" i="11"/>
  <c r="B10" i="11"/>
  <c r="O28" i="11" l="1"/>
  <c r="Q28" i="11"/>
  <c r="G106" i="11"/>
  <c r="E104" i="11"/>
  <c r="E119" i="11" s="1"/>
  <c r="D119" i="11"/>
  <c r="H119" i="11" s="1"/>
  <c r="L28" i="11"/>
  <c r="T24" i="11"/>
  <c r="U28" i="11"/>
  <c r="N28" i="11"/>
  <c r="P28" i="11"/>
  <c r="R28" i="11"/>
  <c r="G44" i="11"/>
  <c r="G51" i="11"/>
  <c r="G93" i="11"/>
  <c r="G98" i="11"/>
  <c r="G102" i="11"/>
  <c r="C119" i="11"/>
  <c r="G19" i="11"/>
  <c r="T29" i="11"/>
  <c r="T28" i="11" s="1"/>
  <c r="X29" i="11"/>
  <c r="X28" i="11" s="1"/>
  <c r="X20" i="11"/>
  <c r="G104" i="11" l="1"/>
  <c r="L32" i="11"/>
  <c r="L37" i="11" s="1"/>
  <c r="L40" i="11" s="1"/>
  <c r="G119" i="11"/>
  <c r="L33" i="11"/>
</calcChain>
</file>

<file path=xl/sharedStrings.xml><?xml version="1.0" encoding="utf-8"?>
<sst xmlns="http://schemas.openxmlformats.org/spreadsheetml/2006/main" count="275" uniqueCount="196">
  <si>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</si>
  <si>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</si>
  <si>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</si>
  <si>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</si>
  <si>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</si>
  <si>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</si>
  <si>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</si>
  <si>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</si>
  <si>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</si>
  <si>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</si>
  <si>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</si>
  <si>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</si>
  <si>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</si>
  <si>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</si>
  <si>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</si>
  <si>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</si>
  <si>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</si>
  <si>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</si>
  <si>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</si>
  <si>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</si>
  <si>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</si>
  <si>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</si>
  <si>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</si>
  <si>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</si>
  <si>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</si>
  <si>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</si>
  <si>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</si>
  <si>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</si>
  <si>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</si>
  <si>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</si>
  <si>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</si>
  <si>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</si>
  <si>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</si>
  <si>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</si>
  <si>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</si>
  <si>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</si>
  <si>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</si>
  <si>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</si>
  <si>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</si>
  <si>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</si>
  <si>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</si>
  <si>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</si>
  <si>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</si>
  <si>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</si>
  <si>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</si>
  <si>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</si>
  <si>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</si>
  <si>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</si>
  <si>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</si>
  <si>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</si>
  <si>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</si>
  <si>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</si>
  <si>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</si>
  <si>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</si>
  <si>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</si>
  <si>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</si>
  <si>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</si>
  <si>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</si>
  <si>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</si>
  <si>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</si>
  <si>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</si>
  <si>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</si>
  <si>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</si>
  <si>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</si>
  <si>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</si>
  <si>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</si>
  <si>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</si>
  <si>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</si>
  <si>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</si>
  <si>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</si>
  <si>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</si>
  <si>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</si>
  <si>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</si>
  <si>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</si>
  <si>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</si>
  <si>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</si>
  <si>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</si>
  <si>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</si>
  <si>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</si>
  <si>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</si>
  <si>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</si>
  <si>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</si>
  <si>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</si>
  <si>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</si>
  <si>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</si>
  <si>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</si>
  <si>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</si>
  <si>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</si>
  <si>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</si>
  <si>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</si>
  <si>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</si>
  <si>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</si>
  <si>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</si>
  <si>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</si>
  <si>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</si>
  <si>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</si>
  <si>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</si>
  <si>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</si>
  <si>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</si>
  <si>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</si>
  <si>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</si>
  <si>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</si>
  <si>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</si>
  <si>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</si>
  <si>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</si>
  <si>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</si>
  <si>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6.2. Уборка придомовой</t>
  </si>
  <si>
    <t>Подметание территории</t>
  </si>
  <si>
    <t>уборка придомовой</t>
  </si>
  <si>
    <t>Круглосуточно</t>
  </si>
  <si>
    <t xml:space="preserve">Всего стоимость работ и услуг </t>
  </si>
  <si>
    <t>очистка кровли от мусора, грязи; и т.д.</t>
  </si>
  <si>
    <t>Период: Май- Сентябрь</t>
  </si>
  <si>
    <t>обслуживание газонов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</si>
  <si>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</si>
  <si>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</si>
  <si>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</si>
  <si>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</si>
  <si>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</si>
  <si>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</si>
  <si>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</si>
  <si>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</si>
  <si>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территории с вывозом снега на отвал</t>
  </si>
  <si>
    <t>В зимний период</t>
  </si>
  <si>
    <t>тревожн.сигнал, шлагбаума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</si>
  <si>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</si>
  <si>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</si>
  <si>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</si>
  <si>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</si>
  <si>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</si>
  <si>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</si>
  <si>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</si>
  <si>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</si>
  <si>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</si>
  <si>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 xml:space="preserve">                     по многоквартирному дому, расположенному по адресу:  Мясниковой, 6/3</t>
  </si>
  <si>
    <t>установки для повышения давления</t>
  </si>
  <si>
    <t>ХВ,ГВ, циркуляции, пожаротушения</t>
  </si>
  <si>
    <t>(пластинчатый бойлер)</t>
  </si>
  <si>
    <t>многоквартирным домом</t>
  </si>
  <si>
    <t>калиток, в/наблюдения,</t>
  </si>
  <si>
    <t xml:space="preserve"> Дополнительные  работы и услуги:</t>
  </si>
  <si>
    <t>1. Механизированная</t>
  </si>
  <si>
    <t>2. Содержание КПП,</t>
  </si>
  <si>
    <t xml:space="preserve">3. Сервисное </t>
  </si>
  <si>
    <t xml:space="preserve">4. Обслуживание </t>
  </si>
  <si>
    <t>фонтана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</si>
  <si>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</si>
  <si>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</si>
  <si>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</si>
  <si>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</si>
  <si>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</si>
  <si>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</si>
  <si>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</si>
  <si>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</si>
  <si>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</si>
  <si>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</si>
  <si>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</si>
  <si>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</si>
  <si>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</si>
  <si>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</si>
  <si>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</si>
  <si>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</si>
  <si>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</si>
  <si>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</si>
  <si>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</si>
  <si>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</si>
  <si>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</si>
  <si>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</si>
  <si>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</si>
  <si>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</si>
  <si>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</si>
  <si>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</si>
  <si>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>п.2=п.2.1+п.2.2.; п.3=п.3.1+п.3.2;  п.4=п.1+п.2-п.3;  п.6=п.2-п.5;  п.7=п.3-п.5;  п.II=п.I+п.7</t>
  </si>
  <si>
    <t xml:space="preserve">    подкачивающих насосов</t>
  </si>
  <si>
    <t>(подогрев)</t>
  </si>
  <si>
    <t xml:space="preserve">                           о деятельности за отчетный период с 01.01.2019г. по 31.12.2019 г.</t>
  </si>
  <si>
    <t>9. Обслуживание ППА</t>
  </si>
  <si>
    <t>10. Обслуживание</t>
  </si>
  <si>
    <t>11. Обслуживание водонагревателя</t>
  </si>
  <si>
    <t xml:space="preserve">12. Техническое обслуживание </t>
  </si>
  <si>
    <t>13. Услуги и работы по управлению</t>
  </si>
  <si>
    <t>Директор ООО "УК "Стрижи"                                             Р.Д.Хромых</t>
  </si>
  <si>
    <t>Остаток д/ср-в на 01.01.2019г</t>
  </si>
  <si>
    <t>Задолженность на 01.01.2019г.</t>
  </si>
  <si>
    <t>Начислено  с 01.01.19 по 31.12.19</t>
  </si>
  <si>
    <t>Оплачено  с 01.01.19 по 31.12.19</t>
  </si>
  <si>
    <t>Задолженность на 31.12.2019г.</t>
  </si>
  <si>
    <t>Остаток д/ср-в на 31.12.2019г</t>
  </si>
  <si>
    <t>Замена торсионной пружины (Акт от 25.02.19г)</t>
  </si>
  <si>
    <t>Замена торсионной пружины (Акт от 20.04.19г)</t>
  </si>
  <si>
    <t>Остаток д/ср-в:"Пост.от размещ.оборуд.связи"</t>
  </si>
  <si>
    <t>Поступления от размещения оборудования связи</t>
  </si>
  <si>
    <t>Замена стеклопакета (подъезд №2)</t>
  </si>
  <si>
    <t xml:space="preserve">Разовый </t>
  </si>
  <si>
    <t>сбор</t>
  </si>
  <si>
    <t>в/наблюд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</si>
</sst>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41" xfId="0" applyFont="1" applyBorder="1"/>
    <xf numFmtId="2" fontId="6" fillId="0" borderId="46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0" fontId="3" fillId="0" borderId="0" xfId="0" applyFont="1" applyAlignment="1">
      <alignment horizontal="center"/>
    </xf>
    <xf numFmtId="164" fontId="5" fillId="0" borderId="35" xfId="0" applyNumberFormat="1" applyFont="1" applyBorder="1"/>
    <xf numFmtId="2" fontId="10" fillId="0" borderId="0" xfId="0" applyNumberFormat="1" applyFont="1"/>
    <xf numFmtId="0" fontId="3" fillId="2" borderId="35" xfId="0" applyFont="1" applyFill="1" applyBorder="1"/>
    <xf numFmtId="2" fontId="3" fillId="2" borderId="35" xfId="0" applyNumberFormat="1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164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7" fillId="0" borderId="53" xfId="0" applyFont="1" applyBorder="1"/>
    <xf numFmtId="0" fontId="4" fillId="0" borderId="5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9479D-3D2C-40D8-BD22-DCE9BFE8CF38}">
  <sheetPr>
    <pageSetUpPr fitToPage="1"/>
  </sheetPr>
  <dimension ref="A1:X155"/>
  <sheetViews>
    <sheetView tabSelected="1" workbookViewId="0">
      <selection activeCell="A4" sqref="A4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3" width="14.85546875" customWidth="1"/>
    <col min="14" max="15" width="12.140625" customWidth="1"/>
    <col min="16" max="17" width="11.140625" customWidth="1"/>
    <col min="18" max="18" width="12.42578125" customWidth="1"/>
    <col min="19" max="19" width="13.42578125" customWidth="1"/>
    <col min="23" max="23" width="11.85546875" bestFit="1" customWidth="1"/>
    <col min="247" max="247" width="23.140625" customWidth="1"/>
    <col min="248" max="248" width="42.85546875" customWidth="1"/>
    <col min="250" max="250" width="11.28515625" customWidth="1"/>
    <col min="251" max="251" width="12.85546875" customWidth="1"/>
    <col min="252" max="252" width="12.140625" customWidth="1"/>
    <col min="253" max="253" width="11.7109375" customWidth="1"/>
    <col min="254" max="254" width="11.42578125" customWidth="1"/>
    <col min="255" max="255" width="12.7109375" customWidth="1"/>
    <col min="256" max="256" width="4.140625" customWidth="1"/>
    <col min="257" max="257" width="45.28515625" customWidth="1"/>
    <col min="258" max="258" width="14.85546875" customWidth="1"/>
    <col min="259" max="259" width="12.28515625" customWidth="1"/>
    <col min="260" max="261" width="11.140625" customWidth="1"/>
    <col min="262" max="262" width="12.42578125" customWidth="1"/>
    <col min="263" max="263" width="11.42578125" customWidth="1"/>
    <col min="264" max="264" width="13.5703125" customWidth="1"/>
    <col min="503" max="503" width="23.140625" customWidth="1"/>
    <col min="504" max="504" width="42.85546875" customWidth="1"/>
    <col min="506" max="506" width="11.28515625" customWidth="1"/>
    <col min="507" max="507" width="12.85546875" customWidth="1"/>
    <col min="508" max="508" width="12.140625" customWidth="1"/>
    <col min="509" max="509" width="11.7109375" customWidth="1"/>
    <col min="510" max="510" width="11.42578125" customWidth="1"/>
    <col min="511" max="511" width="12.7109375" customWidth="1"/>
    <col min="512" max="512" width="4.140625" customWidth="1"/>
    <col min="513" max="513" width="45.28515625" customWidth="1"/>
    <col min="514" max="514" width="14.85546875" customWidth="1"/>
    <col min="515" max="515" width="12.28515625" customWidth="1"/>
    <col min="516" max="517" width="11.140625" customWidth="1"/>
    <col min="518" max="518" width="12.42578125" customWidth="1"/>
    <col min="519" max="519" width="11.42578125" customWidth="1"/>
    <col min="520" max="520" width="13.5703125" customWidth="1"/>
    <col min="759" max="759" width="23.140625" customWidth="1"/>
    <col min="760" max="760" width="42.85546875" customWidth="1"/>
    <col min="762" max="762" width="11.28515625" customWidth="1"/>
    <col min="763" max="763" width="12.85546875" customWidth="1"/>
    <col min="764" max="764" width="12.140625" customWidth="1"/>
    <col min="765" max="765" width="11.7109375" customWidth="1"/>
    <col min="766" max="766" width="11.42578125" customWidth="1"/>
    <col min="767" max="767" width="12.7109375" customWidth="1"/>
    <col min="768" max="768" width="4.140625" customWidth="1"/>
    <col min="769" max="769" width="45.28515625" customWidth="1"/>
    <col min="770" max="770" width="14.85546875" customWidth="1"/>
    <col min="771" max="771" width="12.28515625" customWidth="1"/>
    <col min="772" max="773" width="11.140625" customWidth="1"/>
    <col min="774" max="774" width="12.42578125" customWidth="1"/>
    <col min="775" max="775" width="11.42578125" customWidth="1"/>
    <col min="776" max="776" width="13.5703125" customWidth="1"/>
    <col min="1015" max="1015" width="23.140625" customWidth="1"/>
    <col min="1016" max="1016" width="42.85546875" customWidth="1"/>
    <col min="1018" max="1018" width="11.28515625" customWidth="1"/>
    <col min="1019" max="1019" width="12.85546875" customWidth="1"/>
    <col min="1020" max="1020" width="12.140625" customWidth="1"/>
    <col min="1021" max="1021" width="11.7109375" customWidth="1"/>
    <col min="1022" max="1022" width="11.42578125" customWidth="1"/>
    <col min="1023" max="1023" width="12.7109375" customWidth="1"/>
    <col min="1024" max="1024" width="4.140625" customWidth="1"/>
    <col min="1025" max="1025" width="45.28515625" customWidth="1"/>
    <col min="1026" max="1026" width="14.85546875" customWidth="1"/>
    <col min="1027" max="1027" width="12.28515625" customWidth="1"/>
    <col min="1028" max="1029" width="11.140625" customWidth="1"/>
    <col min="1030" max="1030" width="12.42578125" customWidth="1"/>
    <col min="1031" max="1031" width="11.42578125" customWidth="1"/>
    <col min="1032" max="1032" width="13.5703125" customWidth="1"/>
    <col min="1271" max="1271" width="23.140625" customWidth="1"/>
    <col min="1272" max="1272" width="42.85546875" customWidth="1"/>
    <col min="1274" max="1274" width="11.28515625" customWidth="1"/>
    <col min="1275" max="1275" width="12.85546875" customWidth="1"/>
    <col min="1276" max="1276" width="12.140625" customWidth="1"/>
    <col min="1277" max="1277" width="11.7109375" customWidth="1"/>
    <col min="1278" max="1278" width="11.42578125" customWidth="1"/>
    <col min="1279" max="1279" width="12.7109375" customWidth="1"/>
    <col min="1280" max="1280" width="4.140625" customWidth="1"/>
    <col min="1281" max="1281" width="45.28515625" customWidth="1"/>
    <col min="1282" max="1282" width="14.85546875" customWidth="1"/>
    <col min="1283" max="1283" width="12.28515625" customWidth="1"/>
    <col min="1284" max="1285" width="11.140625" customWidth="1"/>
    <col min="1286" max="1286" width="12.42578125" customWidth="1"/>
    <col min="1287" max="1287" width="11.42578125" customWidth="1"/>
    <col min="1288" max="1288" width="13.5703125" customWidth="1"/>
    <col min="1527" max="1527" width="23.140625" customWidth="1"/>
    <col min="1528" max="1528" width="42.85546875" customWidth="1"/>
    <col min="1530" max="1530" width="11.28515625" customWidth="1"/>
    <col min="1531" max="1531" width="12.85546875" customWidth="1"/>
    <col min="1532" max="1532" width="12.140625" customWidth="1"/>
    <col min="1533" max="1533" width="11.7109375" customWidth="1"/>
    <col min="1534" max="1534" width="11.42578125" customWidth="1"/>
    <col min="1535" max="1535" width="12.7109375" customWidth="1"/>
    <col min="1536" max="1536" width="4.140625" customWidth="1"/>
    <col min="1537" max="1537" width="45.28515625" customWidth="1"/>
    <col min="1538" max="1538" width="14.85546875" customWidth="1"/>
    <col min="1539" max="1539" width="12.28515625" customWidth="1"/>
    <col min="1540" max="1541" width="11.140625" customWidth="1"/>
    <col min="1542" max="1542" width="12.42578125" customWidth="1"/>
    <col min="1543" max="1543" width="11.42578125" customWidth="1"/>
    <col min="1544" max="1544" width="13.5703125" customWidth="1"/>
    <col min="1783" max="1783" width="23.140625" customWidth="1"/>
    <col min="1784" max="1784" width="42.85546875" customWidth="1"/>
    <col min="1786" max="1786" width="11.28515625" customWidth="1"/>
    <col min="1787" max="1787" width="12.85546875" customWidth="1"/>
    <col min="1788" max="1788" width="12.140625" customWidth="1"/>
    <col min="1789" max="1789" width="11.7109375" customWidth="1"/>
    <col min="1790" max="1790" width="11.42578125" customWidth="1"/>
    <col min="1791" max="1791" width="12.7109375" customWidth="1"/>
    <col min="1792" max="1792" width="4.140625" customWidth="1"/>
    <col min="1793" max="1793" width="45.28515625" customWidth="1"/>
    <col min="1794" max="1794" width="14.85546875" customWidth="1"/>
    <col min="1795" max="1795" width="12.28515625" customWidth="1"/>
    <col min="1796" max="1797" width="11.140625" customWidth="1"/>
    <col min="1798" max="1798" width="12.42578125" customWidth="1"/>
    <col min="1799" max="1799" width="11.42578125" customWidth="1"/>
    <col min="1800" max="1800" width="13.5703125" customWidth="1"/>
    <col min="2039" max="2039" width="23.140625" customWidth="1"/>
    <col min="2040" max="2040" width="42.85546875" customWidth="1"/>
    <col min="2042" max="2042" width="11.28515625" customWidth="1"/>
    <col min="2043" max="2043" width="12.85546875" customWidth="1"/>
    <col min="2044" max="2044" width="12.140625" customWidth="1"/>
    <col min="2045" max="2045" width="11.7109375" customWidth="1"/>
    <col min="2046" max="2046" width="11.42578125" customWidth="1"/>
    <col min="2047" max="2047" width="12.7109375" customWidth="1"/>
    <col min="2048" max="2048" width="4.140625" customWidth="1"/>
    <col min="2049" max="2049" width="45.28515625" customWidth="1"/>
    <col min="2050" max="2050" width="14.85546875" customWidth="1"/>
    <col min="2051" max="2051" width="12.28515625" customWidth="1"/>
    <col min="2052" max="2053" width="11.140625" customWidth="1"/>
    <col min="2054" max="2054" width="12.42578125" customWidth="1"/>
    <col min="2055" max="2055" width="11.42578125" customWidth="1"/>
    <col min="2056" max="2056" width="13.5703125" customWidth="1"/>
    <col min="2295" max="2295" width="23.140625" customWidth="1"/>
    <col min="2296" max="2296" width="42.85546875" customWidth="1"/>
    <col min="2298" max="2298" width="11.28515625" customWidth="1"/>
    <col min="2299" max="2299" width="12.85546875" customWidth="1"/>
    <col min="2300" max="2300" width="12.140625" customWidth="1"/>
    <col min="2301" max="2301" width="11.7109375" customWidth="1"/>
    <col min="2302" max="2302" width="11.42578125" customWidth="1"/>
    <col min="2303" max="2303" width="12.7109375" customWidth="1"/>
    <col min="2304" max="2304" width="4.140625" customWidth="1"/>
    <col min="2305" max="2305" width="45.28515625" customWidth="1"/>
    <col min="2306" max="2306" width="14.85546875" customWidth="1"/>
    <col min="2307" max="2307" width="12.28515625" customWidth="1"/>
    <col min="2308" max="2309" width="11.140625" customWidth="1"/>
    <col min="2310" max="2310" width="12.42578125" customWidth="1"/>
    <col min="2311" max="2311" width="11.42578125" customWidth="1"/>
    <col min="2312" max="2312" width="13.5703125" customWidth="1"/>
    <col min="2551" max="2551" width="23.140625" customWidth="1"/>
    <col min="2552" max="2552" width="42.85546875" customWidth="1"/>
    <col min="2554" max="2554" width="11.28515625" customWidth="1"/>
    <col min="2555" max="2555" width="12.85546875" customWidth="1"/>
    <col min="2556" max="2556" width="12.140625" customWidth="1"/>
    <col min="2557" max="2557" width="11.7109375" customWidth="1"/>
    <col min="2558" max="2558" width="11.42578125" customWidth="1"/>
    <col min="2559" max="2559" width="12.7109375" customWidth="1"/>
    <col min="2560" max="2560" width="4.140625" customWidth="1"/>
    <col min="2561" max="2561" width="45.28515625" customWidth="1"/>
    <col min="2562" max="2562" width="14.85546875" customWidth="1"/>
    <col min="2563" max="2563" width="12.28515625" customWidth="1"/>
    <col min="2564" max="2565" width="11.140625" customWidth="1"/>
    <col min="2566" max="2566" width="12.42578125" customWidth="1"/>
    <col min="2567" max="2567" width="11.42578125" customWidth="1"/>
    <col min="2568" max="2568" width="13.5703125" customWidth="1"/>
    <col min="2807" max="2807" width="23.140625" customWidth="1"/>
    <col min="2808" max="2808" width="42.85546875" customWidth="1"/>
    <col min="2810" max="2810" width="11.28515625" customWidth="1"/>
    <col min="2811" max="2811" width="12.85546875" customWidth="1"/>
    <col min="2812" max="2812" width="12.140625" customWidth="1"/>
    <col min="2813" max="2813" width="11.7109375" customWidth="1"/>
    <col min="2814" max="2814" width="11.42578125" customWidth="1"/>
    <col min="2815" max="2815" width="12.7109375" customWidth="1"/>
    <col min="2816" max="2816" width="4.140625" customWidth="1"/>
    <col min="2817" max="2817" width="45.28515625" customWidth="1"/>
    <col min="2818" max="2818" width="14.85546875" customWidth="1"/>
    <col min="2819" max="2819" width="12.28515625" customWidth="1"/>
    <col min="2820" max="2821" width="11.140625" customWidth="1"/>
    <col min="2822" max="2822" width="12.42578125" customWidth="1"/>
    <col min="2823" max="2823" width="11.42578125" customWidth="1"/>
    <col min="2824" max="2824" width="13.5703125" customWidth="1"/>
    <col min="3063" max="3063" width="23.140625" customWidth="1"/>
    <col min="3064" max="3064" width="42.85546875" customWidth="1"/>
    <col min="3066" max="3066" width="11.28515625" customWidth="1"/>
    <col min="3067" max="3067" width="12.85546875" customWidth="1"/>
    <col min="3068" max="3068" width="12.140625" customWidth="1"/>
    <col min="3069" max="3069" width="11.7109375" customWidth="1"/>
    <col min="3070" max="3070" width="11.42578125" customWidth="1"/>
    <col min="3071" max="3071" width="12.7109375" customWidth="1"/>
    <col min="3072" max="3072" width="4.140625" customWidth="1"/>
    <col min="3073" max="3073" width="45.28515625" customWidth="1"/>
    <col min="3074" max="3074" width="14.85546875" customWidth="1"/>
    <col min="3075" max="3075" width="12.28515625" customWidth="1"/>
    <col min="3076" max="3077" width="11.140625" customWidth="1"/>
    <col min="3078" max="3078" width="12.42578125" customWidth="1"/>
    <col min="3079" max="3079" width="11.42578125" customWidth="1"/>
    <col min="3080" max="3080" width="13.5703125" customWidth="1"/>
    <col min="3319" max="3319" width="23.140625" customWidth="1"/>
    <col min="3320" max="3320" width="42.85546875" customWidth="1"/>
    <col min="3322" max="3322" width="11.28515625" customWidth="1"/>
    <col min="3323" max="3323" width="12.85546875" customWidth="1"/>
    <col min="3324" max="3324" width="12.140625" customWidth="1"/>
    <col min="3325" max="3325" width="11.7109375" customWidth="1"/>
    <col min="3326" max="3326" width="11.42578125" customWidth="1"/>
    <col min="3327" max="3327" width="12.7109375" customWidth="1"/>
    <col min="3328" max="3328" width="4.140625" customWidth="1"/>
    <col min="3329" max="3329" width="45.28515625" customWidth="1"/>
    <col min="3330" max="3330" width="14.85546875" customWidth="1"/>
    <col min="3331" max="3331" width="12.28515625" customWidth="1"/>
    <col min="3332" max="3333" width="11.140625" customWidth="1"/>
    <col min="3334" max="3334" width="12.42578125" customWidth="1"/>
    <col min="3335" max="3335" width="11.42578125" customWidth="1"/>
    <col min="3336" max="3336" width="13.5703125" customWidth="1"/>
    <col min="3575" max="3575" width="23.140625" customWidth="1"/>
    <col min="3576" max="3576" width="42.85546875" customWidth="1"/>
    <col min="3578" max="3578" width="11.28515625" customWidth="1"/>
    <col min="3579" max="3579" width="12.85546875" customWidth="1"/>
    <col min="3580" max="3580" width="12.140625" customWidth="1"/>
    <col min="3581" max="3581" width="11.7109375" customWidth="1"/>
    <col min="3582" max="3582" width="11.42578125" customWidth="1"/>
    <col min="3583" max="3583" width="12.7109375" customWidth="1"/>
    <col min="3584" max="3584" width="4.140625" customWidth="1"/>
    <col min="3585" max="3585" width="45.28515625" customWidth="1"/>
    <col min="3586" max="3586" width="14.85546875" customWidth="1"/>
    <col min="3587" max="3587" width="12.28515625" customWidth="1"/>
    <col min="3588" max="3589" width="11.140625" customWidth="1"/>
    <col min="3590" max="3590" width="12.42578125" customWidth="1"/>
    <col min="3591" max="3591" width="11.42578125" customWidth="1"/>
    <col min="3592" max="3592" width="13.5703125" customWidth="1"/>
    <col min="3831" max="3831" width="23.140625" customWidth="1"/>
    <col min="3832" max="3832" width="42.85546875" customWidth="1"/>
    <col min="3834" max="3834" width="11.28515625" customWidth="1"/>
    <col min="3835" max="3835" width="12.85546875" customWidth="1"/>
    <col min="3836" max="3836" width="12.140625" customWidth="1"/>
    <col min="3837" max="3837" width="11.7109375" customWidth="1"/>
    <col min="3838" max="3838" width="11.42578125" customWidth="1"/>
    <col min="3839" max="3839" width="12.7109375" customWidth="1"/>
    <col min="3840" max="3840" width="4.140625" customWidth="1"/>
    <col min="3841" max="3841" width="45.28515625" customWidth="1"/>
    <col min="3842" max="3842" width="14.85546875" customWidth="1"/>
    <col min="3843" max="3843" width="12.28515625" customWidth="1"/>
    <col min="3844" max="3845" width="11.140625" customWidth="1"/>
    <col min="3846" max="3846" width="12.42578125" customWidth="1"/>
    <col min="3847" max="3847" width="11.42578125" customWidth="1"/>
    <col min="3848" max="3848" width="13.5703125" customWidth="1"/>
    <col min="4087" max="4087" width="23.140625" customWidth="1"/>
    <col min="4088" max="4088" width="42.85546875" customWidth="1"/>
    <col min="4090" max="4090" width="11.28515625" customWidth="1"/>
    <col min="4091" max="4091" width="12.85546875" customWidth="1"/>
    <col min="4092" max="4092" width="12.140625" customWidth="1"/>
    <col min="4093" max="4093" width="11.7109375" customWidth="1"/>
    <col min="4094" max="4094" width="11.42578125" customWidth="1"/>
    <col min="4095" max="4095" width="12.7109375" customWidth="1"/>
    <col min="4096" max="4096" width="4.140625" customWidth="1"/>
    <col min="4097" max="4097" width="45.28515625" customWidth="1"/>
    <col min="4098" max="4098" width="14.85546875" customWidth="1"/>
    <col min="4099" max="4099" width="12.28515625" customWidth="1"/>
    <col min="4100" max="4101" width="11.140625" customWidth="1"/>
    <col min="4102" max="4102" width="12.42578125" customWidth="1"/>
    <col min="4103" max="4103" width="11.42578125" customWidth="1"/>
    <col min="4104" max="4104" width="13.5703125" customWidth="1"/>
    <col min="4343" max="4343" width="23.140625" customWidth="1"/>
    <col min="4344" max="4344" width="42.85546875" customWidth="1"/>
    <col min="4346" max="4346" width="11.28515625" customWidth="1"/>
    <col min="4347" max="4347" width="12.85546875" customWidth="1"/>
    <col min="4348" max="4348" width="12.140625" customWidth="1"/>
    <col min="4349" max="4349" width="11.7109375" customWidth="1"/>
    <col min="4350" max="4350" width="11.42578125" customWidth="1"/>
    <col min="4351" max="4351" width="12.7109375" customWidth="1"/>
    <col min="4352" max="4352" width="4.140625" customWidth="1"/>
    <col min="4353" max="4353" width="45.28515625" customWidth="1"/>
    <col min="4354" max="4354" width="14.85546875" customWidth="1"/>
    <col min="4355" max="4355" width="12.28515625" customWidth="1"/>
    <col min="4356" max="4357" width="11.140625" customWidth="1"/>
    <col min="4358" max="4358" width="12.42578125" customWidth="1"/>
    <col min="4359" max="4359" width="11.42578125" customWidth="1"/>
    <col min="4360" max="4360" width="13.5703125" customWidth="1"/>
    <col min="4599" max="4599" width="23.140625" customWidth="1"/>
    <col min="4600" max="4600" width="42.85546875" customWidth="1"/>
    <col min="4602" max="4602" width="11.28515625" customWidth="1"/>
    <col min="4603" max="4603" width="12.85546875" customWidth="1"/>
    <col min="4604" max="4604" width="12.140625" customWidth="1"/>
    <col min="4605" max="4605" width="11.7109375" customWidth="1"/>
    <col min="4606" max="4606" width="11.42578125" customWidth="1"/>
    <col min="4607" max="4607" width="12.7109375" customWidth="1"/>
    <col min="4608" max="4608" width="4.140625" customWidth="1"/>
    <col min="4609" max="4609" width="45.28515625" customWidth="1"/>
    <col min="4610" max="4610" width="14.85546875" customWidth="1"/>
    <col min="4611" max="4611" width="12.28515625" customWidth="1"/>
    <col min="4612" max="4613" width="11.140625" customWidth="1"/>
    <col min="4614" max="4614" width="12.42578125" customWidth="1"/>
    <col min="4615" max="4615" width="11.42578125" customWidth="1"/>
    <col min="4616" max="4616" width="13.5703125" customWidth="1"/>
    <col min="4855" max="4855" width="23.140625" customWidth="1"/>
    <col min="4856" max="4856" width="42.85546875" customWidth="1"/>
    <col min="4858" max="4858" width="11.28515625" customWidth="1"/>
    <col min="4859" max="4859" width="12.85546875" customWidth="1"/>
    <col min="4860" max="4860" width="12.140625" customWidth="1"/>
    <col min="4861" max="4861" width="11.7109375" customWidth="1"/>
    <col min="4862" max="4862" width="11.42578125" customWidth="1"/>
    <col min="4863" max="4863" width="12.7109375" customWidth="1"/>
    <col min="4864" max="4864" width="4.140625" customWidth="1"/>
    <col min="4865" max="4865" width="45.28515625" customWidth="1"/>
    <col min="4866" max="4866" width="14.85546875" customWidth="1"/>
    <col min="4867" max="4867" width="12.28515625" customWidth="1"/>
    <col min="4868" max="4869" width="11.140625" customWidth="1"/>
    <col min="4870" max="4870" width="12.42578125" customWidth="1"/>
    <col min="4871" max="4871" width="11.42578125" customWidth="1"/>
    <col min="4872" max="4872" width="13.5703125" customWidth="1"/>
    <col min="5111" max="5111" width="23.140625" customWidth="1"/>
    <col min="5112" max="5112" width="42.85546875" customWidth="1"/>
    <col min="5114" max="5114" width="11.28515625" customWidth="1"/>
    <col min="5115" max="5115" width="12.85546875" customWidth="1"/>
    <col min="5116" max="5116" width="12.140625" customWidth="1"/>
    <col min="5117" max="5117" width="11.7109375" customWidth="1"/>
    <col min="5118" max="5118" width="11.42578125" customWidth="1"/>
    <col min="5119" max="5119" width="12.7109375" customWidth="1"/>
    <col min="5120" max="5120" width="4.140625" customWidth="1"/>
    <col min="5121" max="5121" width="45.28515625" customWidth="1"/>
    <col min="5122" max="5122" width="14.85546875" customWidth="1"/>
    <col min="5123" max="5123" width="12.28515625" customWidth="1"/>
    <col min="5124" max="5125" width="11.140625" customWidth="1"/>
    <col min="5126" max="5126" width="12.42578125" customWidth="1"/>
    <col min="5127" max="5127" width="11.42578125" customWidth="1"/>
    <col min="5128" max="5128" width="13.5703125" customWidth="1"/>
    <col min="5367" max="5367" width="23.140625" customWidth="1"/>
    <col min="5368" max="5368" width="42.85546875" customWidth="1"/>
    <col min="5370" max="5370" width="11.28515625" customWidth="1"/>
    <col min="5371" max="5371" width="12.85546875" customWidth="1"/>
    <col min="5372" max="5372" width="12.140625" customWidth="1"/>
    <col min="5373" max="5373" width="11.7109375" customWidth="1"/>
    <col min="5374" max="5374" width="11.42578125" customWidth="1"/>
    <col min="5375" max="5375" width="12.7109375" customWidth="1"/>
    <col min="5376" max="5376" width="4.140625" customWidth="1"/>
    <col min="5377" max="5377" width="45.28515625" customWidth="1"/>
    <col min="5378" max="5378" width="14.85546875" customWidth="1"/>
    <col min="5379" max="5379" width="12.28515625" customWidth="1"/>
    <col min="5380" max="5381" width="11.140625" customWidth="1"/>
    <col min="5382" max="5382" width="12.42578125" customWidth="1"/>
    <col min="5383" max="5383" width="11.42578125" customWidth="1"/>
    <col min="5384" max="5384" width="13.5703125" customWidth="1"/>
    <col min="5623" max="5623" width="23.140625" customWidth="1"/>
    <col min="5624" max="5624" width="42.85546875" customWidth="1"/>
    <col min="5626" max="5626" width="11.28515625" customWidth="1"/>
    <col min="5627" max="5627" width="12.85546875" customWidth="1"/>
    <col min="5628" max="5628" width="12.140625" customWidth="1"/>
    <col min="5629" max="5629" width="11.7109375" customWidth="1"/>
    <col min="5630" max="5630" width="11.42578125" customWidth="1"/>
    <col min="5631" max="5631" width="12.7109375" customWidth="1"/>
    <col min="5632" max="5632" width="4.140625" customWidth="1"/>
    <col min="5633" max="5633" width="45.28515625" customWidth="1"/>
    <col min="5634" max="5634" width="14.85546875" customWidth="1"/>
    <col min="5635" max="5635" width="12.28515625" customWidth="1"/>
    <col min="5636" max="5637" width="11.140625" customWidth="1"/>
    <col min="5638" max="5638" width="12.42578125" customWidth="1"/>
    <col min="5639" max="5639" width="11.42578125" customWidth="1"/>
    <col min="5640" max="5640" width="13.5703125" customWidth="1"/>
    <col min="5879" max="5879" width="23.140625" customWidth="1"/>
    <col min="5880" max="5880" width="42.85546875" customWidth="1"/>
    <col min="5882" max="5882" width="11.28515625" customWidth="1"/>
    <col min="5883" max="5883" width="12.85546875" customWidth="1"/>
    <col min="5884" max="5884" width="12.140625" customWidth="1"/>
    <col min="5885" max="5885" width="11.7109375" customWidth="1"/>
    <col min="5886" max="5886" width="11.42578125" customWidth="1"/>
    <col min="5887" max="5887" width="12.7109375" customWidth="1"/>
    <col min="5888" max="5888" width="4.140625" customWidth="1"/>
    <col min="5889" max="5889" width="45.28515625" customWidth="1"/>
    <col min="5890" max="5890" width="14.85546875" customWidth="1"/>
    <col min="5891" max="5891" width="12.28515625" customWidth="1"/>
    <col min="5892" max="5893" width="11.140625" customWidth="1"/>
    <col min="5894" max="5894" width="12.42578125" customWidth="1"/>
    <col min="5895" max="5895" width="11.42578125" customWidth="1"/>
    <col min="5896" max="5896" width="13.5703125" customWidth="1"/>
    <col min="6135" max="6135" width="23.140625" customWidth="1"/>
    <col min="6136" max="6136" width="42.85546875" customWidth="1"/>
    <col min="6138" max="6138" width="11.28515625" customWidth="1"/>
    <col min="6139" max="6139" width="12.85546875" customWidth="1"/>
    <col min="6140" max="6140" width="12.140625" customWidth="1"/>
    <col min="6141" max="6141" width="11.7109375" customWidth="1"/>
    <col min="6142" max="6142" width="11.42578125" customWidth="1"/>
    <col min="6143" max="6143" width="12.7109375" customWidth="1"/>
    <col min="6144" max="6144" width="4.140625" customWidth="1"/>
    <col min="6145" max="6145" width="45.28515625" customWidth="1"/>
    <col min="6146" max="6146" width="14.85546875" customWidth="1"/>
    <col min="6147" max="6147" width="12.28515625" customWidth="1"/>
    <col min="6148" max="6149" width="11.140625" customWidth="1"/>
    <col min="6150" max="6150" width="12.42578125" customWidth="1"/>
    <col min="6151" max="6151" width="11.42578125" customWidth="1"/>
    <col min="6152" max="6152" width="13.5703125" customWidth="1"/>
    <col min="6391" max="6391" width="23.140625" customWidth="1"/>
    <col min="6392" max="6392" width="42.85546875" customWidth="1"/>
    <col min="6394" max="6394" width="11.28515625" customWidth="1"/>
    <col min="6395" max="6395" width="12.85546875" customWidth="1"/>
    <col min="6396" max="6396" width="12.140625" customWidth="1"/>
    <col min="6397" max="6397" width="11.7109375" customWidth="1"/>
    <col min="6398" max="6398" width="11.42578125" customWidth="1"/>
    <col min="6399" max="6399" width="12.7109375" customWidth="1"/>
    <col min="6400" max="6400" width="4.140625" customWidth="1"/>
    <col min="6401" max="6401" width="45.28515625" customWidth="1"/>
    <col min="6402" max="6402" width="14.85546875" customWidth="1"/>
    <col min="6403" max="6403" width="12.28515625" customWidth="1"/>
    <col min="6404" max="6405" width="11.140625" customWidth="1"/>
    <col min="6406" max="6406" width="12.42578125" customWidth="1"/>
    <col min="6407" max="6407" width="11.42578125" customWidth="1"/>
    <col min="6408" max="6408" width="13.5703125" customWidth="1"/>
    <col min="6647" max="6647" width="23.140625" customWidth="1"/>
    <col min="6648" max="6648" width="42.85546875" customWidth="1"/>
    <col min="6650" max="6650" width="11.28515625" customWidth="1"/>
    <col min="6651" max="6651" width="12.85546875" customWidth="1"/>
    <col min="6652" max="6652" width="12.140625" customWidth="1"/>
    <col min="6653" max="6653" width="11.7109375" customWidth="1"/>
    <col min="6654" max="6654" width="11.42578125" customWidth="1"/>
    <col min="6655" max="6655" width="12.7109375" customWidth="1"/>
    <col min="6656" max="6656" width="4.140625" customWidth="1"/>
    <col min="6657" max="6657" width="45.28515625" customWidth="1"/>
    <col min="6658" max="6658" width="14.85546875" customWidth="1"/>
    <col min="6659" max="6659" width="12.28515625" customWidth="1"/>
    <col min="6660" max="6661" width="11.140625" customWidth="1"/>
    <col min="6662" max="6662" width="12.42578125" customWidth="1"/>
    <col min="6663" max="6663" width="11.42578125" customWidth="1"/>
    <col min="6664" max="6664" width="13.5703125" customWidth="1"/>
    <col min="6903" max="6903" width="23.140625" customWidth="1"/>
    <col min="6904" max="6904" width="42.85546875" customWidth="1"/>
    <col min="6906" max="6906" width="11.28515625" customWidth="1"/>
    <col min="6907" max="6907" width="12.85546875" customWidth="1"/>
    <col min="6908" max="6908" width="12.140625" customWidth="1"/>
    <col min="6909" max="6909" width="11.7109375" customWidth="1"/>
    <col min="6910" max="6910" width="11.42578125" customWidth="1"/>
    <col min="6911" max="6911" width="12.7109375" customWidth="1"/>
    <col min="6912" max="6912" width="4.140625" customWidth="1"/>
    <col min="6913" max="6913" width="45.28515625" customWidth="1"/>
    <col min="6914" max="6914" width="14.85546875" customWidth="1"/>
    <col min="6915" max="6915" width="12.28515625" customWidth="1"/>
    <col min="6916" max="6917" width="11.140625" customWidth="1"/>
    <col min="6918" max="6918" width="12.42578125" customWidth="1"/>
    <col min="6919" max="6919" width="11.42578125" customWidth="1"/>
    <col min="6920" max="6920" width="13.5703125" customWidth="1"/>
    <col min="7159" max="7159" width="23.140625" customWidth="1"/>
    <col min="7160" max="7160" width="42.85546875" customWidth="1"/>
    <col min="7162" max="7162" width="11.28515625" customWidth="1"/>
    <col min="7163" max="7163" width="12.85546875" customWidth="1"/>
    <col min="7164" max="7164" width="12.140625" customWidth="1"/>
    <col min="7165" max="7165" width="11.7109375" customWidth="1"/>
    <col min="7166" max="7166" width="11.42578125" customWidth="1"/>
    <col min="7167" max="7167" width="12.7109375" customWidth="1"/>
    <col min="7168" max="7168" width="4.140625" customWidth="1"/>
    <col min="7169" max="7169" width="45.28515625" customWidth="1"/>
    <col min="7170" max="7170" width="14.85546875" customWidth="1"/>
    <col min="7171" max="7171" width="12.28515625" customWidth="1"/>
    <col min="7172" max="7173" width="11.140625" customWidth="1"/>
    <col min="7174" max="7174" width="12.42578125" customWidth="1"/>
    <col min="7175" max="7175" width="11.42578125" customWidth="1"/>
    <col min="7176" max="7176" width="13.5703125" customWidth="1"/>
    <col min="7415" max="7415" width="23.140625" customWidth="1"/>
    <col min="7416" max="7416" width="42.85546875" customWidth="1"/>
    <col min="7418" max="7418" width="11.28515625" customWidth="1"/>
    <col min="7419" max="7419" width="12.85546875" customWidth="1"/>
    <col min="7420" max="7420" width="12.140625" customWidth="1"/>
    <col min="7421" max="7421" width="11.7109375" customWidth="1"/>
    <col min="7422" max="7422" width="11.42578125" customWidth="1"/>
    <col min="7423" max="7423" width="12.7109375" customWidth="1"/>
    <col min="7424" max="7424" width="4.140625" customWidth="1"/>
    <col min="7425" max="7425" width="45.28515625" customWidth="1"/>
    <col min="7426" max="7426" width="14.85546875" customWidth="1"/>
    <col min="7427" max="7427" width="12.28515625" customWidth="1"/>
    <col min="7428" max="7429" width="11.140625" customWidth="1"/>
    <col min="7430" max="7430" width="12.42578125" customWidth="1"/>
    <col min="7431" max="7431" width="11.42578125" customWidth="1"/>
    <col min="7432" max="7432" width="13.5703125" customWidth="1"/>
    <col min="7671" max="7671" width="23.140625" customWidth="1"/>
    <col min="7672" max="7672" width="42.85546875" customWidth="1"/>
    <col min="7674" max="7674" width="11.28515625" customWidth="1"/>
    <col min="7675" max="7675" width="12.85546875" customWidth="1"/>
    <col min="7676" max="7676" width="12.140625" customWidth="1"/>
    <col min="7677" max="7677" width="11.7109375" customWidth="1"/>
    <col min="7678" max="7678" width="11.42578125" customWidth="1"/>
    <col min="7679" max="7679" width="12.7109375" customWidth="1"/>
    <col min="7680" max="7680" width="4.140625" customWidth="1"/>
    <col min="7681" max="7681" width="45.28515625" customWidth="1"/>
    <col min="7682" max="7682" width="14.85546875" customWidth="1"/>
    <col min="7683" max="7683" width="12.28515625" customWidth="1"/>
    <col min="7684" max="7685" width="11.140625" customWidth="1"/>
    <col min="7686" max="7686" width="12.42578125" customWidth="1"/>
    <col min="7687" max="7687" width="11.42578125" customWidth="1"/>
    <col min="7688" max="7688" width="13.5703125" customWidth="1"/>
    <col min="7927" max="7927" width="23.140625" customWidth="1"/>
    <col min="7928" max="7928" width="42.85546875" customWidth="1"/>
    <col min="7930" max="7930" width="11.28515625" customWidth="1"/>
    <col min="7931" max="7931" width="12.85546875" customWidth="1"/>
    <col min="7932" max="7932" width="12.140625" customWidth="1"/>
    <col min="7933" max="7933" width="11.7109375" customWidth="1"/>
    <col min="7934" max="7934" width="11.42578125" customWidth="1"/>
    <col min="7935" max="7935" width="12.7109375" customWidth="1"/>
    <col min="7936" max="7936" width="4.140625" customWidth="1"/>
    <col min="7937" max="7937" width="45.28515625" customWidth="1"/>
    <col min="7938" max="7938" width="14.85546875" customWidth="1"/>
    <col min="7939" max="7939" width="12.28515625" customWidth="1"/>
    <col min="7940" max="7941" width="11.140625" customWidth="1"/>
    <col min="7942" max="7942" width="12.42578125" customWidth="1"/>
    <col min="7943" max="7943" width="11.42578125" customWidth="1"/>
    <col min="7944" max="7944" width="13.5703125" customWidth="1"/>
    <col min="8183" max="8183" width="23.140625" customWidth="1"/>
    <col min="8184" max="8184" width="42.85546875" customWidth="1"/>
    <col min="8186" max="8186" width="11.28515625" customWidth="1"/>
    <col min="8187" max="8187" width="12.85546875" customWidth="1"/>
    <col min="8188" max="8188" width="12.140625" customWidth="1"/>
    <col min="8189" max="8189" width="11.7109375" customWidth="1"/>
    <col min="8190" max="8190" width="11.42578125" customWidth="1"/>
    <col min="8191" max="8191" width="12.7109375" customWidth="1"/>
    <col min="8192" max="8192" width="4.140625" customWidth="1"/>
    <col min="8193" max="8193" width="45.28515625" customWidth="1"/>
    <col min="8194" max="8194" width="14.85546875" customWidth="1"/>
    <col min="8195" max="8195" width="12.28515625" customWidth="1"/>
    <col min="8196" max="8197" width="11.140625" customWidth="1"/>
    <col min="8198" max="8198" width="12.42578125" customWidth="1"/>
    <col min="8199" max="8199" width="11.42578125" customWidth="1"/>
    <col min="8200" max="8200" width="13.5703125" customWidth="1"/>
    <col min="8439" max="8439" width="23.140625" customWidth="1"/>
    <col min="8440" max="8440" width="42.85546875" customWidth="1"/>
    <col min="8442" max="8442" width="11.28515625" customWidth="1"/>
    <col min="8443" max="8443" width="12.85546875" customWidth="1"/>
    <col min="8444" max="8444" width="12.140625" customWidth="1"/>
    <col min="8445" max="8445" width="11.7109375" customWidth="1"/>
    <col min="8446" max="8446" width="11.42578125" customWidth="1"/>
    <col min="8447" max="8447" width="12.7109375" customWidth="1"/>
    <col min="8448" max="8448" width="4.140625" customWidth="1"/>
    <col min="8449" max="8449" width="45.28515625" customWidth="1"/>
    <col min="8450" max="8450" width="14.85546875" customWidth="1"/>
    <col min="8451" max="8451" width="12.28515625" customWidth="1"/>
    <col min="8452" max="8453" width="11.140625" customWidth="1"/>
    <col min="8454" max="8454" width="12.42578125" customWidth="1"/>
    <col min="8455" max="8455" width="11.42578125" customWidth="1"/>
    <col min="8456" max="8456" width="13.5703125" customWidth="1"/>
    <col min="8695" max="8695" width="23.140625" customWidth="1"/>
    <col min="8696" max="8696" width="42.85546875" customWidth="1"/>
    <col min="8698" max="8698" width="11.28515625" customWidth="1"/>
    <col min="8699" max="8699" width="12.85546875" customWidth="1"/>
    <col min="8700" max="8700" width="12.140625" customWidth="1"/>
    <col min="8701" max="8701" width="11.7109375" customWidth="1"/>
    <col min="8702" max="8702" width="11.42578125" customWidth="1"/>
    <col min="8703" max="8703" width="12.7109375" customWidth="1"/>
    <col min="8704" max="8704" width="4.140625" customWidth="1"/>
    <col min="8705" max="8705" width="45.28515625" customWidth="1"/>
    <col min="8706" max="8706" width="14.85546875" customWidth="1"/>
    <col min="8707" max="8707" width="12.28515625" customWidth="1"/>
    <col min="8708" max="8709" width="11.140625" customWidth="1"/>
    <col min="8710" max="8710" width="12.42578125" customWidth="1"/>
    <col min="8711" max="8711" width="11.42578125" customWidth="1"/>
    <col min="8712" max="8712" width="13.5703125" customWidth="1"/>
    <col min="8951" max="8951" width="23.140625" customWidth="1"/>
    <col min="8952" max="8952" width="42.85546875" customWidth="1"/>
    <col min="8954" max="8954" width="11.28515625" customWidth="1"/>
    <col min="8955" max="8955" width="12.85546875" customWidth="1"/>
    <col min="8956" max="8956" width="12.140625" customWidth="1"/>
    <col min="8957" max="8957" width="11.7109375" customWidth="1"/>
    <col min="8958" max="8958" width="11.42578125" customWidth="1"/>
    <col min="8959" max="8959" width="12.7109375" customWidth="1"/>
    <col min="8960" max="8960" width="4.140625" customWidth="1"/>
    <col min="8961" max="8961" width="45.28515625" customWidth="1"/>
    <col min="8962" max="8962" width="14.85546875" customWidth="1"/>
    <col min="8963" max="8963" width="12.28515625" customWidth="1"/>
    <col min="8964" max="8965" width="11.140625" customWidth="1"/>
    <col min="8966" max="8966" width="12.42578125" customWidth="1"/>
    <col min="8967" max="8967" width="11.42578125" customWidth="1"/>
    <col min="8968" max="8968" width="13.5703125" customWidth="1"/>
    <col min="9207" max="9207" width="23.140625" customWidth="1"/>
    <col min="9208" max="9208" width="42.85546875" customWidth="1"/>
    <col min="9210" max="9210" width="11.28515625" customWidth="1"/>
    <col min="9211" max="9211" width="12.85546875" customWidth="1"/>
    <col min="9212" max="9212" width="12.140625" customWidth="1"/>
    <col min="9213" max="9213" width="11.7109375" customWidth="1"/>
    <col min="9214" max="9214" width="11.42578125" customWidth="1"/>
    <col min="9215" max="9215" width="12.7109375" customWidth="1"/>
    <col min="9216" max="9216" width="4.140625" customWidth="1"/>
    <col min="9217" max="9217" width="45.28515625" customWidth="1"/>
    <col min="9218" max="9218" width="14.85546875" customWidth="1"/>
    <col min="9219" max="9219" width="12.28515625" customWidth="1"/>
    <col min="9220" max="9221" width="11.140625" customWidth="1"/>
    <col min="9222" max="9222" width="12.42578125" customWidth="1"/>
    <col min="9223" max="9223" width="11.42578125" customWidth="1"/>
    <col min="9224" max="9224" width="13.5703125" customWidth="1"/>
    <col min="9463" max="9463" width="23.140625" customWidth="1"/>
    <col min="9464" max="9464" width="42.85546875" customWidth="1"/>
    <col min="9466" max="9466" width="11.28515625" customWidth="1"/>
    <col min="9467" max="9467" width="12.85546875" customWidth="1"/>
    <col min="9468" max="9468" width="12.140625" customWidth="1"/>
    <col min="9469" max="9469" width="11.7109375" customWidth="1"/>
    <col min="9470" max="9470" width="11.42578125" customWidth="1"/>
    <col min="9471" max="9471" width="12.7109375" customWidth="1"/>
    <col min="9472" max="9472" width="4.140625" customWidth="1"/>
    <col min="9473" max="9473" width="45.28515625" customWidth="1"/>
    <col min="9474" max="9474" width="14.85546875" customWidth="1"/>
    <col min="9475" max="9475" width="12.28515625" customWidth="1"/>
    <col min="9476" max="9477" width="11.140625" customWidth="1"/>
    <col min="9478" max="9478" width="12.42578125" customWidth="1"/>
    <col min="9479" max="9479" width="11.42578125" customWidth="1"/>
    <col min="9480" max="9480" width="13.5703125" customWidth="1"/>
    <col min="9719" max="9719" width="23.140625" customWidth="1"/>
    <col min="9720" max="9720" width="42.85546875" customWidth="1"/>
    <col min="9722" max="9722" width="11.28515625" customWidth="1"/>
    <col min="9723" max="9723" width="12.85546875" customWidth="1"/>
    <col min="9724" max="9724" width="12.140625" customWidth="1"/>
    <col min="9725" max="9725" width="11.7109375" customWidth="1"/>
    <col min="9726" max="9726" width="11.42578125" customWidth="1"/>
    <col min="9727" max="9727" width="12.7109375" customWidth="1"/>
    <col min="9728" max="9728" width="4.140625" customWidth="1"/>
    <col min="9729" max="9729" width="45.28515625" customWidth="1"/>
    <col min="9730" max="9730" width="14.85546875" customWidth="1"/>
    <col min="9731" max="9731" width="12.28515625" customWidth="1"/>
    <col min="9732" max="9733" width="11.140625" customWidth="1"/>
    <col min="9734" max="9734" width="12.42578125" customWidth="1"/>
    <col min="9735" max="9735" width="11.42578125" customWidth="1"/>
    <col min="9736" max="9736" width="13.5703125" customWidth="1"/>
    <col min="9975" max="9975" width="23.140625" customWidth="1"/>
    <col min="9976" max="9976" width="42.85546875" customWidth="1"/>
    <col min="9978" max="9978" width="11.28515625" customWidth="1"/>
    <col min="9979" max="9979" width="12.85546875" customWidth="1"/>
    <col min="9980" max="9980" width="12.140625" customWidth="1"/>
    <col min="9981" max="9981" width="11.7109375" customWidth="1"/>
    <col min="9982" max="9982" width="11.42578125" customWidth="1"/>
    <col min="9983" max="9983" width="12.7109375" customWidth="1"/>
    <col min="9984" max="9984" width="4.140625" customWidth="1"/>
    <col min="9985" max="9985" width="45.28515625" customWidth="1"/>
    <col min="9986" max="9986" width="14.85546875" customWidth="1"/>
    <col min="9987" max="9987" width="12.28515625" customWidth="1"/>
    <col min="9988" max="9989" width="11.140625" customWidth="1"/>
    <col min="9990" max="9990" width="12.42578125" customWidth="1"/>
    <col min="9991" max="9991" width="11.42578125" customWidth="1"/>
    <col min="9992" max="9992" width="13.5703125" customWidth="1"/>
    <col min="10231" max="10231" width="23.140625" customWidth="1"/>
    <col min="10232" max="10232" width="42.85546875" customWidth="1"/>
    <col min="10234" max="10234" width="11.28515625" customWidth="1"/>
    <col min="10235" max="10235" width="12.85546875" customWidth="1"/>
    <col min="10236" max="10236" width="12.140625" customWidth="1"/>
    <col min="10237" max="10237" width="11.7109375" customWidth="1"/>
    <col min="10238" max="10238" width="11.42578125" customWidth="1"/>
    <col min="10239" max="10239" width="12.7109375" customWidth="1"/>
    <col min="10240" max="10240" width="4.140625" customWidth="1"/>
    <col min="10241" max="10241" width="45.28515625" customWidth="1"/>
    <col min="10242" max="10242" width="14.85546875" customWidth="1"/>
    <col min="10243" max="10243" width="12.28515625" customWidth="1"/>
    <col min="10244" max="10245" width="11.140625" customWidth="1"/>
    <col min="10246" max="10246" width="12.42578125" customWidth="1"/>
    <col min="10247" max="10247" width="11.42578125" customWidth="1"/>
    <col min="10248" max="10248" width="13.5703125" customWidth="1"/>
    <col min="10487" max="10487" width="23.140625" customWidth="1"/>
    <col min="10488" max="10488" width="42.85546875" customWidth="1"/>
    <col min="10490" max="10490" width="11.28515625" customWidth="1"/>
    <col min="10491" max="10491" width="12.85546875" customWidth="1"/>
    <col min="10492" max="10492" width="12.140625" customWidth="1"/>
    <col min="10493" max="10493" width="11.7109375" customWidth="1"/>
    <col min="10494" max="10494" width="11.42578125" customWidth="1"/>
    <col min="10495" max="10495" width="12.7109375" customWidth="1"/>
    <col min="10496" max="10496" width="4.140625" customWidth="1"/>
    <col min="10497" max="10497" width="45.28515625" customWidth="1"/>
    <col min="10498" max="10498" width="14.85546875" customWidth="1"/>
    <col min="10499" max="10499" width="12.28515625" customWidth="1"/>
    <col min="10500" max="10501" width="11.140625" customWidth="1"/>
    <col min="10502" max="10502" width="12.42578125" customWidth="1"/>
    <col min="10503" max="10503" width="11.42578125" customWidth="1"/>
    <col min="10504" max="10504" width="13.5703125" customWidth="1"/>
    <col min="10743" max="10743" width="23.140625" customWidth="1"/>
    <col min="10744" max="10744" width="42.85546875" customWidth="1"/>
    <col min="10746" max="10746" width="11.28515625" customWidth="1"/>
    <col min="10747" max="10747" width="12.85546875" customWidth="1"/>
    <col min="10748" max="10748" width="12.140625" customWidth="1"/>
    <col min="10749" max="10749" width="11.7109375" customWidth="1"/>
    <col min="10750" max="10750" width="11.42578125" customWidth="1"/>
    <col min="10751" max="10751" width="12.7109375" customWidth="1"/>
    <col min="10752" max="10752" width="4.140625" customWidth="1"/>
    <col min="10753" max="10753" width="45.28515625" customWidth="1"/>
    <col min="10754" max="10754" width="14.85546875" customWidth="1"/>
    <col min="10755" max="10755" width="12.28515625" customWidth="1"/>
    <col min="10756" max="10757" width="11.140625" customWidth="1"/>
    <col min="10758" max="10758" width="12.42578125" customWidth="1"/>
    <col min="10759" max="10759" width="11.42578125" customWidth="1"/>
    <col min="10760" max="10760" width="13.5703125" customWidth="1"/>
    <col min="10999" max="10999" width="23.140625" customWidth="1"/>
    <col min="11000" max="11000" width="42.85546875" customWidth="1"/>
    <col min="11002" max="11002" width="11.28515625" customWidth="1"/>
    <col min="11003" max="11003" width="12.85546875" customWidth="1"/>
    <col min="11004" max="11004" width="12.140625" customWidth="1"/>
    <col min="11005" max="11005" width="11.7109375" customWidth="1"/>
    <col min="11006" max="11006" width="11.42578125" customWidth="1"/>
    <col min="11007" max="11007" width="12.7109375" customWidth="1"/>
    <col min="11008" max="11008" width="4.140625" customWidth="1"/>
    <col min="11009" max="11009" width="45.28515625" customWidth="1"/>
    <col min="11010" max="11010" width="14.85546875" customWidth="1"/>
    <col min="11011" max="11011" width="12.28515625" customWidth="1"/>
    <col min="11012" max="11013" width="11.140625" customWidth="1"/>
    <col min="11014" max="11014" width="12.42578125" customWidth="1"/>
    <col min="11015" max="11015" width="11.42578125" customWidth="1"/>
    <col min="11016" max="11016" width="13.5703125" customWidth="1"/>
    <col min="11255" max="11255" width="23.140625" customWidth="1"/>
    <col min="11256" max="11256" width="42.85546875" customWidth="1"/>
    <col min="11258" max="11258" width="11.28515625" customWidth="1"/>
    <col min="11259" max="11259" width="12.85546875" customWidth="1"/>
    <col min="11260" max="11260" width="12.140625" customWidth="1"/>
    <col min="11261" max="11261" width="11.7109375" customWidth="1"/>
    <col min="11262" max="11262" width="11.42578125" customWidth="1"/>
    <col min="11263" max="11263" width="12.7109375" customWidth="1"/>
    <col min="11264" max="11264" width="4.140625" customWidth="1"/>
    <col min="11265" max="11265" width="45.28515625" customWidth="1"/>
    <col min="11266" max="11266" width="14.85546875" customWidth="1"/>
    <col min="11267" max="11267" width="12.28515625" customWidth="1"/>
    <col min="11268" max="11269" width="11.140625" customWidth="1"/>
    <col min="11270" max="11270" width="12.42578125" customWidth="1"/>
    <col min="11271" max="11271" width="11.42578125" customWidth="1"/>
    <col min="11272" max="11272" width="13.5703125" customWidth="1"/>
    <col min="11511" max="11511" width="23.140625" customWidth="1"/>
    <col min="11512" max="11512" width="42.85546875" customWidth="1"/>
    <col min="11514" max="11514" width="11.28515625" customWidth="1"/>
    <col min="11515" max="11515" width="12.85546875" customWidth="1"/>
    <col min="11516" max="11516" width="12.140625" customWidth="1"/>
    <col min="11517" max="11517" width="11.7109375" customWidth="1"/>
    <col min="11518" max="11518" width="11.42578125" customWidth="1"/>
    <col min="11519" max="11519" width="12.7109375" customWidth="1"/>
    <col min="11520" max="11520" width="4.140625" customWidth="1"/>
    <col min="11521" max="11521" width="45.28515625" customWidth="1"/>
    <col min="11522" max="11522" width="14.85546875" customWidth="1"/>
    <col min="11523" max="11523" width="12.28515625" customWidth="1"/>
    <col min="11524" max="11525" width="11.140625" customWidth="1"/>
    <col min="11526" max="11526" width="12.42578125" customWidth="1"/>
    <col min="11527" max="11527" width="11.42578125" customWidth="1"/>
    <col min="11528" max="11528" width="13.5703125" customWidth="1"/>
    <col min="11767" max="11767" width="23.140625" customWidth="1"/>
    <col min="11768" max="11768" width="42.85546875" customWidth="1"/>
    <col min="11770" max="11770" width="11.28515625" customWidth="1"/>
    <col min="11771" max="11771" width="12.85546875" customWidth="1"/>
    <col min="11772" max="11772" width="12.140625" customWidth="1"/>
    <col min="11773" max="11773" width="11.7109375" customWidth="1"/>
    <col min="11774" max="11774" width="11.42578125" customWidth="1"/>
    <col min="11775" max="11775" width="12.7109375" customWidth="1"/>
    <col min="11776" max="11776" width="4.140625" customWidth="1"/>
    <col min="11777" max="11777" width="45.28515625" customWidth="1"/>
    <col min="11778" max="11778" width="14.85546875" customWidth="1"/>
    <col min="11779" max="11779" width="12.28515625" customWidth="1"/>
    <col min="11780" max="11781" width="11.140625" customWidth="1"/>
    <col min="11782" max="11782" width="12.42578125" customWidth="1"/>
    <col min="11783" max="11783" width="11.42578125" customWidth="1"/>
    <col min="11784" max="11784" width="13.5703125" customWidth="1"/>
    <col min="12023" max="12023" width="23.140625" customWidth="1"/>
    <col min="12024" max="12024" width="42.85546875" customWidth="1"/>
    <col min="12026" max="12026" width="11.28515625" customWidth="1"/>
    <col min="12027" max="12027" width="12.85546875" customWidth="1"/>
    <col min="12028" max="12028" width="12.140625" customWidth="1"/>
    <col min="12029" max="12029" width="11.7109375" customWidth="1"/>
    <col min="12030" max="12030" width="11.42578125" customWidth="1"/>
    <col min="12031" max="12031" width="12.7109375" customWidth="1"/>
    <col min="12032" max="12032" width="4.140625" customWidth="1"/>
    <col min="12033" max="12033" width="45.28515625" customWidth="1"/>
    <col min="12034" max="12034" width="14.85546875" customWidth="1"/>
    <col min="12035" max="12035" width="12.28515625" customWidth="1"/>
    <col min="12036" max="12037" width="11.140625" customWidth="1"/>
    <col min="12038" max="12038" width="12.42578125" customWidth="1"/>
    <col min="12039" max="12039" width="11.42578125" customWidth="1"/>
    <col min="12040" max="12040" width="13.5703125" customWidth="1"/>
    <col min="12279" max="12279" width="23.140625" customWidth="1"/>
    <col min="12280" max="12280" width="42.85546875" customWidth="1"/>
    <col min="12282" max="12282" width="11.28515625" customWidth="1"/>
    <col min="12283" max="12283" width="12.85546875" customWidth="1"/>
    <col min="12284" max="12284" width="12.140625" customWidth="1"/>
    <col min="12285" max="12285" width="11.7109375" customWidth="1"/>
    <col min="12286" max="12286" width="11.42578125" customWidth="1"/>
    <col min="12287" max="12287" width="12.7109375" customWidth="1"/>
    <col min="12288" max="12288" width="4.140625" customWidth="1"/>
    <col min="12289" max="12289" width="45.28515625" customWidth="1"/>
    <col min="12290" max="12290" width="14.85546875" customWidth="1"/>
    <col min="12291" max="12291" width="12.28515625" customWidth="1"/>
    <col min="12292" max="12293" width="11.140625" customWidth="1"/>
    <col min="12294" max="12294" width="12.42578125" customWidth="1"/>
    <col min="12295" max="12295" width="11.42578125" customWidth="1"/>
    <col min="12296" max="12296" width="13.5703125" customWidth="1"/>
    <col min="12535" max="12535" width="23.140625" customWidth="1"/>
    <col min="12536" max="12536" width="42.85546875" customWidth="1"/>
    <col min="12538" max="12538" width="11.28515625" customWidth="1"/>
    <col min="12539" max="12539" width="12.85546875" customWidth="1"/>
    <col min="12540" max="12540" width="12.140625" customWidth="1"/>
    <col min="12541" max="12541" width="11.7109375" customWidth="1"/>
    <col min="12542" max="12542" width="11.42578125" customWidth="1"/>
    <col min="12543" max="12543" width="12.7109375" customWidth="1"/>
    <col min="12544" max="12544" width="4.140625" customWidth="1"/>
    <col min="12545" max="12545" width="45.28515625" customWidth="1"/>
    <col min="12546" max="12546" width="14.85546875" customWidth="1"/>
    <col min="12547" max="12547" width="12.28515625" customWidth="1"/>
    <col min="12548" max="12549" width="11.140625" customWidth="1"/>
    <col min="12550" max="12550" width="12.42578125" customWidth="1"/>
    <col min="12551" max="12551" width="11.42578125" customWidth="1"/>
    <col min="12552" max="12552" width="13.5703125" customWidth="1"/>
    <col min="12791" max="12791" width="23.140625" customWidth="1"/>
    <col min="12792" max="12792" width="42.85546875" customWidth="1"/>
    <col min="12794" max="12794" width="11.28515625" customWidth="1"/>
    <col min="12795" max="12795" width="12.85546875" customWidth="1"/>
    <col min="12796" max="12796" width="12.140625" customWidth="1"/>
    <col min="12797" max="12797" width="11.7109375" customWidth="1"/>
    <col min="12798" max="12798" width="11.42578125" customWidth="1"/>
    <col min="12799" max="12799" width="12.7109375" customWidth="1"/>
    <col min="12800" max="12800" width="4.140625" customWidth="1"/>
    <col min="12801" max="12801" width="45.28515625" customWidth="1"/>
    <col min="12802" max="12802" width="14.85546875" customWidth="1"/>
    <col min="12803" max="12803" width="12.28515625" customWidth="1"/>
    <col min="12804" max="12805" width="11.140625" customWidth="1"/>
    <col min="12806" max="12806" width="12.42578125" customWidth="1"/>
    <col min="12807" max="12807" width="11.42578125" customWidth="1"/>
    <col min="12808" max="12808" width="13.5703125" customWidth="1"/>
    <col min="13047" max="13047" width="23.140625" customWidth="1"/>
    <col min="13048" max="13048" width="42.85546875" customWidth="1"/>
    <col min="13050" max="13050" width="11.28515625" customWidth="1"/>
    <col min="13051" max="13051" width="12.85546875" customWidth="1"/>
    <col min="13052" max="13052" width="12.140625" customWidth="1"/>
    <col min="13053" max="13053" width="11.7109375" customWidth="1"/>
    <col min="13054" max="13054" width="11.42578125" customWidth="1"/>
    <col min="13055" max="13055" width="12.7109375" customWidth="1"/>
    <col min="13056" max="13056" width="4.140625" customWidth="1"/>
    <col min="13057" max="13057" width="45.28515625" customWidth="1"/>
    <col min="13058" max="13058" width="14.85546875" customWidth="1"/>
    <col min="13059" max="13059" width="12.28515625" customWidth="1"/>
    <col min="13060" max="13061" width="11.140625" customWidth="1"/>
    <col min="13062" max="13062" width="12.42578125" customWidth="1"/>
    <col min="13063" max="13063" width="11.42578125" customWidth="1"/>
    <col min="13064" max="13064" width="13.5703125" customWidth="1"/>
    <col min="13303" max="13303" width="23.140625" customWidth="1"/>
    <col min="13304" max="13304" width="42.85546875" customWidth="1"/>
    <col min="13306" max="13306" width="11.28515625" customWidth="1"/>
    <col min="13307" max="13307" width="12.85546875" customWidth="1"/>
    <col min="13308" max="13308" width="12.140625" customWidth="1"/>
    <col min="13309" max="13309" width="11.7109375" customWidth="1"/>
    <col min="13310" max="13310" width="11.42578125" customWidth="1"/>
    <col min="13311" max="13311" width="12.7109375" customWidth="1"/>
    <col min="13312" max="13312" width="4.140625" customWidth="1"/>
    <col min="13313" max="13313" width="45.28515625" customWidth="1"/>
    <col min="13314" max="13314" width="14.85546875" customWidth="1"/>
    <col min="13315" max="13315" width="12.28515625" customWidth="1"/>
    <col min="13316" max="13317" width="11.140625" customWidth="1"/>
    <col min="13318" max="13318" width="12.42578125" customWidth="1"/>
    <col min="13319" max="13319" width="11.42578125" customWidth="1"/>
    <col min="13320" max="13320" width="13.5703125" customWidth="1"/>
    <col min="13559" max="13559" width="23.140625" customWidth="1"/>
    <col min="13560" max="13560" width="42.85546875" customWidth="1"/>
    <col min="13562" max="13562" width="11.28515625" customWidth="1"/>
    <col min="13563" max="13563" width="12.85546875" customWidth="1"/>
    <col min="13564" max="13564" width="12.140625" customWidth="1"/>
    <col min="13565" max="13565" width="11.7109375" customWidth="1"/>
    <col min="13566" max="13566" width="11.42578125" customWidth="1"/>
    <col min="13567" max="13567" width="12.7109375" customWidth="1"/>
    <col min="13568" max="13568" width="4.140625" customWidth="1"/>
    <col min="13569" max="13569" width="45.28515625" customWidth="1"/>
    <col min="13570" max="13570" width="14.85546875" customWidth="1"/>
    <col min="13571" max="13571" width="12.28515625" customWidth="1"/>
    <col min="13572" max="13573" width="11.140625" customWidth="1"/>
    <col min="13574" max="13574" width="12.42578125" customWidth="1"/>
    <col min="13575" max="13575" width="11.42578125" customWidth="1"/>
    <col min="13576" max="13576" width="13.5703125" customWidth="1"/>
    <col min="13815" max="13815" width="23.140625" customWidth="1"/>
    <col min="13816" max="13816" width="42.85546875" customWidth="1"/>
    <col min="13818" max="13818" width="11.28515625" customWidth="1"/>
    <col min="13819" max="13819" width="12.85546875" customWidth="1"/>
    <col min="13820" max="13820" width="12.140625" customWidth="1"/>
    <col min="13821" max="13821" width="11.7109375" customWidth="1"/>
    <col min="13822" max="13822" width="11.42578125" customWidth="1"/>
    <col min="13823" max="13823" width="12.7109375" customWidth="1"/>
    <col min="13824" max="13824" width="4.140625" customWidth="1"/>
    <col min="13825" max="13825" width="45.28515625" customWidth="1"/>
    <col min="13826" max="13826" width="14.85546875" customWidth="1"/>
    <col min="13827" max="13827" width="12.28515625" customWidth="1"/>
    <col min="13828" max="13829" width="11.140625" customWidth="1"/>
    <col min="13830" max="13830" width="12.42578125" customWidth="1"/>
    <col min="13831" max="13831" width="11.42578125" customWidth="1"/>
    <col min="13832" max="13832" width="13.5703125" customWidth="1"/>
    <col min="14071" max="14071" width="23.140625" customWidth="1"/>
    <col min="14072" max="14072" width="42.85546875" customWidth="1"/>
    <col min="14074" max="14074" width="11.28515625" customWidth="1"/>
    <col min="14075" max="14075" width="12.85546875" customWidth="1"/>
    <col min="14076" max="14076" width="12.140625" customWidth="1"/>
    <col min="14077" max="14077" width="11.7109375" customWidth="1"/>
    <col min="14078" max="14078" width="11.42578125" customWidth="1"/>
    <col min="14079" max="14079" width="12.7109375" customWidth="1"/>
    <col min="14080" max="14080" width="4.140625" customWidth="1"/>
    <col min="14081" max="14081" width="45.28515625" customWidth="1"/>
    <col min="14082" max="14082" width="14.85546875" customWidth="1"/>
    <col min="14083" max="14083" width="12.28515625" customWidth="1"/>
    <col min="14084" max="14085" width="11.140625" customWidth="1"/>
    <col min="14086" max="14086" width="12.42578125" customWidth="1"/>
    <col min="14087" max="14087" width="11.42578125" customWidth="1"/>
    <col min="14088" max="14088" width="13.5703125" customWidth="1"/>
    <col min="14327" max="14327" width="23.140625" customWidth="1"/>
    <col min="14328" max="14328" width="42.85546875" customWidth="1"/>
    <col min="14330" max="14330" width="11.28515625" customWidth="1"/>
    <col min="14331" max="14331" width="12.85546875" customWidth="1"/>
    <col min="14332" max="14332" width="12.140625" customWidth="1"/>
    <col min="14333" max="14333" width="11.7109375" customWidth="1"/>
    <col min="14334" max="14334" width="11.42578125" customWidth="1"/>
    <col min="14335" max="14335" width="12.7109375" customWidth="1"/>
    <col min="14336" max="14336" width="4.140625" customWidth="1"/>
    <col min="14337" max="14337" width="45.28515625" customWidth="1"/>
    <col min="14338" max="14338" width="14.85546875" customWidth="1"/>
    <col min="14339" max="14339" width="12.28515625" customWidth="1"/>
    <col min="14340" max="14341" width="11.140625" customWidth="1"/>
    <col min="14342" max="14342" width="12.42578125" customWidth="1"/>
    <col min="14343" max="14343" width="11.42578125" customWidth="1"/>
    <col min="14344" max="14344" width="13.5703125" customWidth="1"/>
    <col min="14583" max="14583" width="23.140625" customWidth="1"/>
    <col min="14584" max="14584" width="42.85546875" customWidth="1"/>
    <col min="14586" max="14586" width="11.28515625" customWidth="1"/>
    <col min="14587" max="14587" width="12.85546875" customWidth="1"/>
    <col min="14588" max="14588" width="12.140625" customWidth="1"/>
    <col min="14589" max="14589" width="11.7109375" customWidth="1"/>
    <col min="14590" max="14590" width="11.42578125" customWidth="1"/>
    <col min="14591" max="14591" width="12.7109375" customWidth="1"/>
    <col min="14592" max="14592" width="4.140625" customWidth="1"/>
    <col min="14593" max="14593" width="45.28515625" customWidth="1"/>
    <col min="14594" max="14594" width="14.85546875" customWidth="1"/>
    <col min="14595" max="14595" width="12.28515625" customWidth="1"/>
    <col min="14596" max="14597" width="11.140625" customWidth="1"/>
    <col min="14598" max="14598" width="12.42578125" customWidth="1"/>
    <col min="14599" max="14599" width="11.42578125" customWidth="1"/>
    <col min="14600" max="14600" width="13.5703125" customWidth="1"/>
    <col min="14839" max="14839" width="23.140625" customWidth="1"/>
    <col min="14840" max="14840" width="42.85546875" customWidth="1"/>
    <col min="14842" max="14842" width="11.28515625" customWidth="1"/>
    <col min="14843" max="14843" width="12.85546875" customWidth="1"/>
    <col min="14844" max="14844" width="12.140625" customWidth="1"/>
    <col min="14845" max="14845" width="11.7109375" customWidth="1"/>
    <col min="14846" max="14846" width="11.42578125" customWidth="1"/>
    <col min="14847" max="14847" width="12.7109375" customWidth="1"/>
    <col min="14848" max="14848" width="4.140625" customWidth="1"/>
    <col min="14849" max="14849" width="45.28515625" customWidth="1"/>
    <col min="14850" max="14850" width="14.85546875" customWidth="1"/>
    <col min="14851" max="14851" width="12.28515625" customWidth="1"/>
    <col min="14852" max="14853" width="11.140625" customWidth="1"/>
    <col min="14854" max="14854" width="12.42578125" customWidth="1"/>
    <col min="14855" max="14855" width="11.42578125" customWidth="1"/>
    <col min="14856" max="14856" width="13.5703125" customWidth="1"/>
    <col min="15095" max="15095" width="23.140625" customWidth="1"/>
    <col min="15096" max="15096" width="42.85546875" customWidth="1"/>
    <col min="15098" max="15098" width="11.28515625" customWidth="1"/>
    <col min="15099" max="15099" width="12.85546875" customWidth="1"/>
    <col min="15100" max="15100" width="12.140625" customWidth="1"/>
    <col min="15101" max="15101" width="11.7109375" customWidth="1"/>
    <col min="15102" max="15102" width="11.42578125" customWidth="1"/>
    <col min="15103" max="15103" width="12.7109375" customWidth="1"/>
    <col min="15104" max="15104" width="4.140625" customWidth="1"/>
    <col min="15105" max="15105" width="45.28515625" customWidth="1"/>
    <col min="15106" max="15106" width="14.85546875" customWidth="1"/>
    <col min="15107" max="15107" width="12.28515625" customWidth="1"/>
    <col min="15108" max="15109" width="11.140625" customWidth="1"/>
    <col min="15110" max="15110" width="12.42578125" customWidth="1"/>
    <col min="15111" max="15111" width="11.42578125" customWidth="1"/>
    <col min="15112" max="15112" width="13.5703125" customWidth="1"/>
    <col min="15351" max="15351" width="23.140625" customWidth="1"/>
    <col min="15352" max="15352" width="42.85546875" customWidth="1"/>
    <col min="15354" max="15354" width="11.28515625" customWidth="1"/>
    <col min="15355" max="15355" width="12.85546875" customWidth="1"/>
    <col min="15356" max="15356" width="12.140625" customWidth="1"/>
    <col min="15357" max="15357" width="11.7109375" customWidth="1"/>
    <col min="15358" max="15358" width="11.42578125" customWidth="1"/>
    <col min="15359" max="15359" width="12.7109375" customWidth="1"/>
    <col min="15360" max="15360" width="4.140625" customWidth="1"/>
    <col min="15361" max="15361" width="45.28515625" customWidth="1"/>
    <col min="15362" max="15362" width="14.85546875" customWidth="1"/>
    <col min="15363" max="15363" width="12.28515625" customWidth="1"/>
    <col min="15364" max="15365" width="11.140625" customWidth="1"/>
    <col min="15366" max="15366" width="12.42578125" customWidth="1"/>
    <col min="15367" max="15367" width="11.42578125" customWidth="1"/>
    <col min="15368" max="15368" width="13.5703125" customWidth="1"/>
    <col min="15607" max="15607" width="23.140625" customWidth="1"/>
    <col min="15608" max="15608" width="42.85546875" customWidth="1"/>
    <col min="15610" max="15610" width="11.28515625" customWidth="1"/>
    <col min="15611" max="15611" width="12.85546875" customWidth="1"/>
    <col min="15612" max="15612" width="12.140625" customWidth="1"/>
    <col min="15613" max="15613" width="11.7109375" customWidth="1"/>
    <col min="15614" max="15614" width="11.42578125" customWidth="1"/>
    <col min="15615" max="15615" width="12.7109375" customWidth="1"/>
    <col min="15616" max="15616" width="4.140625" customWidth="1"/>
    <col min="15617" max="15617" width="45.28515625" customWidth="1"/>
    <col min="15618" max="15618" width="14.85546875" customWidth="1"/>
    <col min="15619" max="15619" width="12.28515625" customWidth="1"/>
    <col min="15620" max="15621" width="11.140625" customWidth="1"/>
    <col min="15622" max="15622" width="12.42578125" customWidth="1"/>
    <col min="15623" max="15623" width="11.42578125" customWidth="1"/>
    <col min="15624" max="15624" width="13.5703125" customWidth="1"/>
    <col min="15863" max="15863" width="23.140625" customWidth="1"/>
    <col min="15864" max="15864" width="42.85546875" customWidth="1"/>
    <col min="15866" max="15866" width="11.28515625" customWidth="1"/>
    <col min="15867" max="15867" width="12.85546875" customWidth="1"/>
    <col min="15868" max="15868" width="12.140625" customWidth="1"/>
    <col min="15869" max="15869" width="11.7109375" customWidth="1"/>
    <col min="15870" max="15870" width="11.42578125" customWidth="1"/>
    <col min="15871" max="15871" width="12.7109375" customWidth="1"/>
    <col min="15872" max="15872" width="4.140625" customWidth="1"/>
    <col min="15873" max="15873" width="45.28515625" customWidth="1"/>
    <col min="15874" max="15874" width="14.85546875" customWidth="1"/>
    <col min="15875" max="15875" width="12.28515625" customWidth="1"/>
    <col min="15876" max="15877" width="11.140625" customWidth="1"/>
    <col min="15878" max="15878" width="12.42578125" customWidth="1"/>
    <col min="15879" max="15879" width="11.42578125" customWidth="1"/>
    <col min="15880" max="15880" width="13.5703125" customWidth="1"/>
    <col min="16119" max="16119" width="23.140625" customWidth="1"/>
    <col min="16120" max="16120" width="42.85546875" customWidth="1"/>
    <col min="16122" max="16122" width="11.28515625" customWidth="1"/>
    <col min="16123" max="16123" width="12.85546875" customWidth="1"/>
    <col min="16124" max="16124" width="12.140625" customWidth="1"/>
    <col min="16125" max="16125" width="11.7109375" customWidth="1"/>
    <col min="16126" max="16126" width="11.42578125" customWidth="1"/>
    <col min="16127" max="16127" width="12.7109375" customWidth="1"/>
    <col min="16128" max="16128" width="4.140625" customWidth="1"/>
    <col min="16129" max="16129" width="45.28515625" customWidth="1"/>
    <col min="16130" max="16130" width="14.85546875" customWidth="1"/>
    <col min="16131" max="16131" width="12.28515625" customWidth="1"/>
    <col min="16132" max="16133" width="11.140625" customWidth="1"/>
    <col min="16134" max="16134" width="12.42578125" customWidth="1"/>
    <col min="16135" max="16135" width="11.42578125" customWidth="1"/>
    <col min="16136" max="16136" width="13.5703125" customWidth="1"/>
  </cols>
  <sheetData>
    <row r="1" spans="1:24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2"/>
      <c r="T1" s="5"/>
      <c r="U1" s="3"/>
      <c r="V1" s="3"/>
      <c r="W1" s="6"/>
      <c r="X1" s="6"/>
    </row>
    <row r="2" spans="1:24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2"/>
      <c r="T2" s="5"/>
      <c r="U2" s="3"/>
      <c r="V2" s="3"/>
      <c r="W2" s="6"/>
      <c r="X2" s="6"/>
    </row>
    <row r="3" spans="1:24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133</v>
      </c>
      <c r="K3" s="2"/>
      <c r="L3" s="2"/>
      <c r="M3" s="2"/>
      <c r="N3" s="2"/>
      <c r="O3" s="2"/>
      <c r="P3" s="3"/>
      <c r="Q3" s="2"/>
      <c r="R3" s="2"/>
      <c r="S3" s="2"/>
      <c r="T3" s="5"/>
      <c r="U3" s="3"/>
      <c r="V3" s="3"/>
      <c r="W3" s="6"/>
      <c r="X3" s="6"/>
    </row>
    <row r="4" spans="1:24" ht="18.75" x14ac:dyDescent="0.3">
      <c r="A4" s="2" t="s">
        <v>133</v>
      </c>
      <c r="B4" s="2"/>
      <c r="C4" s="2"/>
      <c r="D4" s="2"/>
      <c r="E4" s="2"/>
      <c r="F4" s="2"/>
      <c r="G4" s="3"/>
      <c r="H4" s="3"/>
      <c r="I4" s="4"/>
      <c r="J4" s="2" t="s">
        <v>175</v>
      </c>
      <c r="K4" s="2"/>
      <c r="L4" s="2"/>
      <c r="M4" s="2"/>
      <c r="N4" s="2"/>
      <c r="O4" s="2"/>
      <c r="P4" s="3"/>
      <c r="Q4" s="2"/>
      <c r="R4" s="2"/>
      <c r="S4" s="2"/>
      <c r="T4" s="5"/>
      <c r="U4" s="3"/>
      <c r="V4" s="3"/>
      <c r="W4" s="6"/>
      <c r="X4" s="6"/>
    </row>
    <row r="5" spans="1:24" ht="18.75" x14ac:dyDescent="0.3">
      <c r="A5" s="2" t="s">
        <v>175</v>
      </c>
      <c r="B5" s="2"/>
      <c r="C5" s="2"/>
      <c r="D5" s="2"/>
      <c r="E5" s="2"/>
      <c r="F5" s="2"/>
      <c r="G5" s="3"/>
      <c r="H5" s="3"/>
      <c r="I5" s="4"/>
      <c r="J5" s="2" t="s">
        <v>134</v>
      </c>
      <c r="K5" s="2"/>
      <c r="L5" s="2"/>
      <c r="M5" s="2"/>
      <c r="N5" s="2"/>
      <c r="O5" s="2"/>
      <c r="P5" s="3"/>
      <c r="Q5" s="2"/>
      <c r="R5" s="2"/>
      <c r="S5" s="2"/>
      <c r="T5" s="5"/>
      <c r="U5" s="3"/>
      <c r="V5" s="3"/>
      <c r="W5" s="6"/>
      <c r="X5" s="6"/>
    </row>
    <row r="6" spans="1:24" ht="18.75" x14ac:dyDescent="0.3">
      <c r="A6" s="2" t="s">
        <v>134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5"/>
      <c r="P6" s="3"/>
      <c r="Q6" s="5"/>
      <c r="R6" s="5"/>
      <c r="S6" s="5"/>
      <c r="T6" s="5"/>
      <c r="U6" s="3"/>
      <c r="V6" s="3"/>
      <c r="W6" s="6"/>
      <c r="X6" s="6"/>
    </row>
    <row r="7" spans="1:24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"/>
      <c r="X7" s="6"/>
    </row>
    <row r="8" spans="1:24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193</v>
      </c>
      <c r="N9" s="119" t="s">
        <v>125</v>
      </c>
      <c r="O9" s="119" t="s">
        <v>125</v>
      </c>
      <c r="P9" s="119" t="s">
        <v>126</v>
      </c>
      <c r="Q9" s="119" t="s">
        <v>127</v>
      </c>
      <c r="R9" s="118" t="s">
        <v>128</v>
      </c>
      <c r="S9" s="119" t="s">
        <v>8</v>
      </c>
      <c r="T9" s="120"/>
      <c r="U9" s="121" t="s">
        <v>9</v>
      </c>
      <c r="V9" s="121"/>
      <c r="W9" s="121" t="s">
        <v>3</v>
      </c>
      <c r="X9" s="122" t="s">
        <v>3</v>
      </c>
    </row>
    <row r="10" spans="1:24" ht="15.75" x14ac:dyDescent="0.25">
      <c r="A10" s="11" t="s">
        <v>6</v>
      </c>
      <c r="B10" s="12">
        <f>B12</f>
        <v>15841.2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194</v>
      </c>
      <c r="N10" s="125" t="s">
        <v>129</v>
      </c>
      <c r="O10" s="125" t="s">
        <v>129</v>
      </c>
      <c r="P10" s="125" t="s">
        <v>130</v>
      </c>
      <c r="Q10" s="125" t="s">
        <v>129</v>
      </c>
      <c r="R10" s="125" t="s">
        <v>129</v>
      </c>
      <c r="S10" s="125" t="s">
        <v>13</v>
      </c>
      <c r="T10" s="125" t="s">
        <v>14</v>
      </c>
      <c r="U10" s="125" t="s">
        <v>15</v>
      </c>
      <c r="V10" s="125" t="s">
        <v>16</v>
      </c>
      <c r="W10" s="125" t="s">
        <v>17</v>
      </c>
      <c r="X10" s="125" t="s">
        <v>18</v>
      </c>
    </row>
    <row r="11" spans="1:24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195</v>
      </c>
      <c r="N11" s="126" t="s">
        <v>131</v>
      </c>
      <c r="O11" s="126" t="s">
        <v>174</v>
      </c>
      <c r="P11" s="126" t="s">
        <v>129</v>
      </c>
      <c r="Q11" s="126"/>
      <c r="R11" s="126"/>
      <c r="S11" s="126" t="s">
        <v>20</v>
      </c>
      <c r="T11" s="126"/>
      <c r="U11" s="126"/>
      <c r="V11" s="126"/>
      <c r="W11" s="126"/>
      <c r="X11" s="126"/>
    </row>
    <row r="12" spans="1:24" ht="16.5" thickBot="1" x14ac:dyDescent="0.3">
      <c r="A12" s="19" t="s">
        <v>19</v>
      </c>
      <c r="B12" s="12">
        <v>15841.2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22</v>
      </c>
      <c r="S12" s="126" t="s">
        <v>23</v>
      </c>
      <c r="T12" s="126" t="s">
        <v>22</v>
      </c>
      <c r="U12" s="126" t="s">
        <v>22</v>
      </c>
      <c r="V12" s="126" t="s">
        <v>22</v>
      </c>
      <c r="W12" s="126" t="s">
        <v>22</v>
      </c>
      <c r="X12" s="126" t="s">
        <v>22</v>
      </c>
    </row>
    <row r="13" spans="1:24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182</v>
      </c>
      <c r="L13" s="131">
        <v>-1680527.02</v>
      </c>
      <c r="M13" s="131"/>
      <c r="N13" s="131"/>
      <c r="O13" s="131"/>
      <c r="P13" s="131"/>
      <c r="Q13" s="131"/>
      <c r="R13" s="131"/>
      <c r="S13" s="132"/>
      <c r="T13" s="147"/>
      <c r="U13" s="132"/>
      <c r="V13" s="132"/>
      <c r="W13" s="132"/>
      <c r="X13" s="30"/>
    </row>
    <row r="14" spans="1:24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48"/>
      <c r="N14" s="146"/>
      <c r="O14" s="146"/>
      <c r="P14" s="146"/>
      <c r="Q14" s="146"/>
      <c r="R14" s="146"/>
      <c r="S14" s="125"/>
      <c r="T14" s="125"/>
      <c r="U14" s="125"/>
      <c r="V14" s="125"/>
      <c r="W14" s="125"/>
      <c r="X14" s="125"/>
    </row>
    <row r="15" spans="1:24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183</v>
      </c>
      <c r="L15" s="139">
        <f>L16+L17+L18</f>
        <v>2207240.7199999997</v>
      </c>
      <c r="M15" s="139">
        <f>M16+M17+M18</f>
        <v>0</v>
      </c>
      <c r="N15" s="139">
        <f t="shared" ref="N15:X15" si="0">N16+N17+N18</f>
        <v>5353.62</v>
      </c>
      <c r="O15" s="139">
        <f t="shared" si="0"/>
        <v>16446.82</v>
      </c>
      <c r="P15" s="139">
        <f t="shared" si="0"/>
        <v>6435.6</v>
      </c>
      <c r="Q15" s="139">
        <f t="shared" si="0"/>
        <v>5826.34</v>
      </c>
      <c r="R15" s="139">
        <f t="shared" si="0"/>
        <v>269657.09000000003</v>
      </c>
      <c r="S15" s="139">
        <f>S16+S17+S18</f>
        <v>332226.71000000002</v>
      </c>
      <c r="T15" s="139">
        <f t="shared" si="0"/>
        <v>772.29</v>
      </c>
      <c r="U15" s="139">
        <f t="shared" si="0"/>
        <v>-149.88999999999999</v>
      </c>
      <c r="V15" s="139">
        <f t="shared" si="0"/>
        <v>-339.72</v>
      </c>
      <c r="W15" s="139">
        <f t="shared" si="0"/>
        <v>211962.64</v>
      </c>
      <c r="X15" s="140">
        <f t="shared" si="0"/>
        <v>119981.39</v>
      </c>
    </row>
    <row r="16" spans="1:24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v>1726724.49</v>
      </c>
      <c r="M16" s="139">
        <v>0</v>
      </c>
      <c r="N16" s="139">
        <v>3151.79</v>
      </c>
      <c r="O16" s="139">
        <v>15541.12</v>
      </c>
      <c r="P16" s="139">
        <v>5422.75</v>
      </c>
      <c r="Q16" s="139">
        <v>3570.82</v>
      </c>
      <c r="R16" s="139">
        <v>181364.85</v>
      </c>
      <c r="S16" s="139">
        <f>T16+U16+V16+W16+X16</f>
        <v>119454.78000000001</v>
      </c>
      <c r="T16" s="139">
        <v>772.29</v>
      </c>
      <c r="U16" s="139">
        <v>-149.88999999999999</v>
      </c>
      <c r="V16" s="139">
        <v>-339.72</v>
      </c>
      <c r="W16" s="139">
        <v>211962.64</v>
      </c>
      <c r="X16" s="140">
        <v>-92790.54</v>
      </c>
    </row>
    <row r="17" spans="1:24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480516.23</v>
      </c>
      <c r="M17" s="139">
        <v>0</v>
      </c>
      <c r="N17" s="139">
        <v>2201.83</v>
      </c>
      <c r="O17" s="139">
        <v>905.7</v>
      </c>
      <c r="P17" s="139">
        <v>1012.85</v>
      </c>
      <c r="Q17" s="139">
        <v>2255.52</v>
      </c>
      <c r="R17" s="139">
        <v>88292.24</v>
      </c>
      <c r="S17" s="139">
        <f>T17+U17+V17+W17+X17</f>
        <v>212771.93</v>
      </c>
      <c r="T17" s="139">
        <v>0</v>
      </c>
      <c r="U17" s="139">
        <v>0</v>
      </c>
      <c r="V17" s="139">
        <v>0</v>
      </c>
      <c r="W17" s="139">
        <v>0</v>
      </c>
      <c r="X17" s="140">
        <v>212771.93</v>
      </c>
    </row>
    <row r="18" spans="1:24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/>
      <c r="K18" s="135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40"/>
    </row>
    <row r="19" spans="1:24" ht="16.5" customHeight="1" x14ac:dyDescent="0.25">
      <c r="A19" s="40" t="s">
        <v>38</v>
      </c>
      <c r="B19" s="31" t="s">
        <v>39</v>
      </c>
      <c r="C19" s="41">
        <f>D19*15841.2*12</f>
        <v>596896.41599999997</v>
      </c>
      <c r="D19" s="42">
        <v>3.14</v>
      </c>
      <c r="E19" s="41">
        <f>F19*15841.2*12</f>
        <v>596896.41599999997</v>
      </c>
      <c r="F19" s="42">
        <v>3.14</v>
      </c>
      <c r="G19" s="43">
        <f>C19-E19</f>
        <v>0</v>
      </c>
      <c r="H19" s="42">
        <f>D19-F19</f>
        <v>0</v>
      </c>
      <c r="I19" s="44"/>
      <c r="J19" s="134"/>
      <c r="K19" s="135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0"/>
    </row>
    <row r="20" spans="1:24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</v>
      </c>
      <c r="K20" s="135" t="s">
        <v>184</v>
      </c>
      <c r="L20" s="139">
        <f>L21+L22+L23</f>
        <v>6472713.79</v>
      </c>
      <c r="M20" s="139">
        <f>M21+M22+M23</f>
        <v>14756.6</v>
      </c>
      <c r="N20" s="139">
        <f t="shared" ref="N20:X20" si="1">N21+N22+N23</f>
        <v>19730.670000000002</v>
      </c>
      <c r="O20" s="139">
        <f t="shared" si="1"/>
        <v>93876.72</v>
      </c>
      <c r="P20" s="139">
        <f t="shared" si="1"/>
        <v>32094.34</v>
      </c>
      <c r="Q20" s="139">
        <f t="shared" si="1"/>
        <v>21613.429999999997</v>
      </c>
      <c r="R20" s="139">
        <f t="shared" si="1"/>
        <v>735682.95</v>
      </c>
      <c r="S20" s="139">
        <f t="shared" si="1"/>
        <v>316253.39000000007</v>
      </c>
      <c r="T20" s="139">
        <f t="shared" si="1"/>
        <v>0</v>
      </c>
      <c r="U20" s="139">
        <f t="shared" si="1"/>
        <v>0</v>
      </c>
      <c r="V20" s="139">
        <f t="shared" si="1"/>
        <v>0</v>
      </c>
      <c r="W20" s="139">
        <f t="shared" si="1"/>
        <v>321850.31000000006</v>
      </c>
      <c r="X20" s="140">
        <f t="shared" si="1"/>
        <v>-5596.92</v>
      </c>
    </row>
    <row r="21" spans="1:24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2.1</v>
      </c>
      <c r="K21" s="135" t="s">
        <v>37</v>
      </c>
      <c r="L21" s="137">
        <v>6384083.1100000003</v>
      </c>
      <c r="M21" s="139">
        <f>14732.59+24.01</f>
        <v>14756.6</v>
      </c>
      <c r="N21" s="137">
        <f>19746.05-24.71</f>
        <v>19721.34</v>
      </c>
      <c r="O21" s="137">
        <f>94120.57-289.57</f>
        <v>93831</v>
      </c>
      <c r="P21" s="139">
        <f>32181.53-103.05</f>
        <v>32078.48</v>
      </c>
      <c r="Q21" s="137">
        <f>21650.6-47.43</f>
        <v>21603.17</v>
      </c>
      <c r="R21" s="137">
        <f>738756.23-1798.65-1635.7</f>
        <v>735321.88</v>
      </c>
      <c r="S21" s="139">
        <f>T21+U21+V21+W21+X21</f>
        <v>316253.39000000007</v>
      </c>
      <c r="T21" s="139">
        <v>0</v>
      </c>
      <c r="U21" s="139">
        <v>0</v>
      </c>
      <c r="V21" s="139">
        <v>0</v>
      </c>
      <c r="W21" s="139">
        <f>319057.96+1156.65+1635.7</f>
        <v>321850.31000000006</v>
      </c>
      <c r="X21" s="140">
        <f>-11328.09+5731.17</f>
        <v>-5596.92</v>
      </c>
    </row>
    <row r="22" spans="1:24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>
        <v>2.2000000000000002</v>
      </c>
      <c r="K22" s="135" t="s">
        <v>40</v>
      </c>
      <c r="L22" s="137">
        <v>88630.68</v>
      </c>
      <c r="M22" s="139">
        <v>0</v>
      </c>
      <c r="N22" s="137">
        <v>9.33</v>
      </c>
      <c r="O22" s="137">
        <v>45.72</v>
      </c>
      <c r="P22" s="139">
        <v>15.86</v>
      </c>
      <c r="Q22" s="137">
        <v>10.26</v>
      </c>
      <c r="R22" s="139">
        <v>361.07</v>
      </c>
      <c r="S22" s="139">
        <f>T22+U22+V22+W22+X22</f>
        <v>0</v>
      </c>
      <c r="T22" s="139">
        <v>0</v>
      </c>
      <c r="U22" s="139">
        <v>0</v>
      </c>
      <c r="V22" s="139">
        <v>0</v>
      </c>
      <c r="W22" s="139">
        <v>0</v>
      </c>
      <c r="X22" s="140">
        <v>0</v>
      </c>
    </row>
    <row r="23" spans="1:24" ht="16.5" customHeight="1" x14ac:dyDescent="0.25">
      <c r="A23" s="24" t="s">
        <v>49</v>
      </c>
      <c r="B23" s="31" t="s">
        <v>166</v>
      </c>
      <c r="C23" s="32"/>
      <c r="D23" s="33"/>
      <c r="E23" s="32"/>
      <c r="F23" s="33"/>
      <c r="G23" s="34"/>
      <c r="H23" s="33"/>
      <c r="I23" s="35"/>
      <c r="J23" s="134"/>
      <c r="K23" s="135"/>
      <c r="L23" s="137"/>
      <c r="M23" s="137"/>
      <c r="N23" s="151"/>
      <c r="O23" s="151"/>
      <c r="P23" s="151"/>
      <c r="Q23" s="151"/>
      <c r="R23" s="151"/>
      <c r="S23" s="139"/>
      <c r="T23" s="139"/>
      <c r="U23" s="139"/>
      <c r="V23" s="139"/>
      <c r="W23" s="151"/>
      <c r="X23" s="140"/>
    </row>
    <row r="24" spans="1:24" ht="16.5" customHeight="1" x14ac:dyDescent="0.25">
      <c r="A24" s="24" t="s">
        <v>50</v>
      </c>
      <c r="B24" s="31" t="s">
        <v>111</v>
      </c>
      <c r="C24" s="32"/>
      <c r="D24" s="33"/>
      <c r="E24" s="32"/>
      <c r="F24" s="33"/>
      <c r="G24" s="34"/>
      <c r="H24" s="33"/>
      <c r="I24" s="35"/>
      <c r="J24" s="134">
        <v>3</v>
      </c>
      <c r="K24" s="135" t="s">
        <v>185</v>
      </c>
      <c r="L24" s="139">
        <f>L25+L26+L27</f>
        <v>7469942.3699999992</v>
      </c>
      <c r="M24" s="139">
        <f>M25+M26+M27</f>
        <v>12969.07</v>
      </c>
      <c r="N24" s="139">
        <f t="shared" ref="N24:X24" si="2">N25+N26+N27</f>
        <v>21136.47</v>
      </c>
      <c r="O24" s="139">
        <f t="shared" si="2"/>
        <v>96068.71</v>
      </c>
      <c r="P24" s="139">
        <f t="shared" si="2"/>
        <v>33784.01</v>
      </c>
      <c r="Q24" s="139">
        <f t="shared" si="2"/>
        <v>23095.040000000001</v>
      </c>
      <c r="R24" s="139">
        <f t="shared" si="2"/>
        <v>812717.78</v>
      </c>
      <c r="S24" s="139">
        <f t="shared" si="2"/>
        <v>560695.39</v>
      </c>
      <c r="T24" s="139">
        <f t="shared" si="2"/>
        <v>1443.63</v>
      </c>
      <c r="U24" s="139">
        <f t="shared" si="2"/>
        <v>487.24</v>
      </c>
      <c r="V24" s="139">
        <f t="shared" si="2"/>
        <v>528.80999999999995</v>
      </c>
      <c r="W24" s="139">
        <f t="shared" si="2"/>
        <v>530393.06999999995</v>
      </c>
      <c r="X24" s="140">
        <f t="shared" si="2"/>
        <v>27842.639999999999</v>
      </c>
    </row>
    <row r="25" spans="1:24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3.1</v>
      </c>
      <c r="K25" s="135" t="s">
        <v>45</v>
      </c>
      <c r="L25" s="137">
        <v>6989426.1399999997</v>
      </c>
      <c r="M25" s="137">
        <v>12969.07</v>
      </c>
      <c r="N25" s="139">
        <v>21136.47</v>
      </c>
      <c r="O25" s="139">
        <v>96068.71</v>
      </c>
      <c r="P25" s="139">
        <v>33784.01</v>
      </c>
      <c r="Q25" s="139">
        <v>23095.040000000001</v>
      </c>
      <c r="R25" s="139">
        <v>797793.88</v>
      </c>
      <c r="S25" s="139">
        <f>T25+U25+V25+W25+X25</f>
        <v>560695.39</v>
      </c>
      <c r="T25" s="139">
        <f>1116.68+326.95</f>
        <v>1443.63</v>
      </c>
      <c r="U25" s="139">
        <v>487.24</v>
      </c>
      <c r="V25" s="139">
        <v>528.80999999999995</v>
      </c>
      <c r="W25" s="139">
        <v>530393.06999999995</v>
      </c>
      <c r="X25" s="140">
        <v>27842.639999999999</v>
      </c>
    </row>
    <row r="26" spans="1:24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>
        <v>3.2</v>
      </c>
      <c r="K26" s="135" t="s">
        <v>48</v>
      </c>
      <c r="L26" s="139">
        <f>82565.17+397951.06</f>
        <v>480516.23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14923.9</v>
      </c>
      <c r="S26" s="139">
        <f t="shared" ref="S26" si="3">T26+U26+V26+W26+X26</f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</row>
    <row r="27" spans="1:24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/>
      <c r="K27" s="135"/>
      <c r="L27" s="139"/>
      <c r="M27" s="139"/>
      <c r="N27" s="152"/>
      <c r="O27" s="152"/>
      <c r="P27" s="152"/>
      <c r="Q27" s="152"/>
      <c r="R27" s="152"/>
      <c r="S27" s="139"/>
      <c r="T27" s="151"/>
      <c r="U27" s="139"/>
      <c r="V27" s="139"/>
      <c r="W27" s="151"/>
      <c r="X27" s="155"/>
    </row>
    <row r="28" spans="1:24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4</v>
      </c>
      <c r="K28" s="135" t="s">
        <v>186</v>
      </c>
      <c r="L28" s="139">
        <f>L29+L30+L31</f>
        <v>1210012.1400000008</v>
      </c>
      <c r="M28" s="139">
        <f>M29+M30+M31</f>
        <v>1787.5300000000007</v>
      </c>
      <c r="N28" s="139">
        <f t="shared" ref="N28:X28" si="4">N29+N30+N31</f>
        <v>3947.8199999999997</v>
      </c>
      <c r="O28" s="139">
        <f t="shared" si="4"/>
        <v>14254.829999999989</v>
      </c>
      <c r="P28" s="139">
        <f t="shared" si="4"/>
        <v>4745.9299999999939</v>
      </c>
      <c r="Q28" s="139">
        <f t="shared" si="4"/>
        <v>4344.7299999999977</v>
      </c>
      <c r="R28" s="139">
        <f t="shared" si="4"/>
        <v>192622.26</v>
      </c>
      <c r="S28" s="139">
        <f t="shared" si="4"/>
        <v>87784.710000000079</v>
      </c>
      <c r="T28" s="139">
        <f t="shared" si="4"/>
        <v>-671.34000000000015</v>
      </c>
      <c r="U28" s="139">
        <f t="shared" si="4"/>
        <v>-637.13</v>
      </c>
      <c r="V28" s="139">
        <f t="shared" si="4"/>
        <v>-868.53</v>
      </c>
      <c r="W28" s="139">
        <f t="shared" si="4"/>
        <v>3419.8800000001211</v>
      </c>
      <c r="X28" s="140">
        <f t="shared" si="4"/>
        <v>86541.83</v>
      </c>
    </row>
    <row r="29" spans="1:24" ht="15.75" x14ac:dyDescent="0.25">
      <c r="A29" s="45" t="s">
        <v>57</v>
      </c>
      <c r="B29" s="46" t="s">
        <v>39</v>
      </c>
      <c r="C29" s="41">
        <f>D29*15841.2*12</f>
        <v>752773.82400000002</v>
      </c>
      <c r="D29" s="47">
        <v>3.96</v>
      </c>
      <c r="E29" s="41">
        <f>F29*15841.2*12</f>
        <v>752773.82400000002</v>
      </c>
      <c r="F29" s="68">
        <v>3.96</v>
      </c>
      <c r="G29" s="43">
        <f>C29-E29</f>
        <v>0</v>
      </c>
      <c r="H29" s="47">
        <f>D29-F29</f>
        <v>0</v>
      </c>
      <c r="I29" s="35"/>
      <c r="J29" s="134">
        <v>4.0999999999999996</v>
      </c>
      <c r="K29" s="135" t="s">
        <v>52</v>
      </c>
      <c r="L29" s="139">
        <f t="shared" ref="L29:X30" si="5">L16+L21-L25</f>
        <v>1121381.4600000009</v>
      </c>
      <c r="M29" s="139">
        <f t="shared" si="5"/>
        <v>1787.5300000000007</v>
      </c>
      <c r="N29" s="139">
        <f t="shared" si="5"/>
        <v>1736.6599999999999</v>
      </c>
      <c r="O29" s="139">
        <f t="shared" si="5"/>
        <v>13303.409999999989</v>
      </c>
      <c r="P29" s="139">
        <f t="shared" si="5"/>
        <v>3717.2199999999939</v>
      </c>
      <c r="Q29" s="139">
        <f t="shared" si="5"/>
        <v>2078.9499999999971</v>
      </c>
      <c r="R29" s="139">
        <f t="shared" si="5"/>
        <v>118892.84999999998</v>
      </c>
      <c r="S29" s="139">
        <f t="shared" si="5"/>
        <v>-124987.21999999991</v>
      </c>
      <c r="T29" s="139">
        <f t="shared" si="5"/>
        <v>-671.34000000000015</v>
      </c>
      <c r="U29" s="139">
        <f t="shared" si="5"/>
        <v>-637.13</v>
      </c>
      <c r="V29" s="139">
        <f t="shared" si="5"/>
        <v>-868.53</v>
      </c>
      <c r="W29" s="139">
        <f t="shared" si="5"/>
        <v>3419.8800000001211</v>
      </c>
      <c r="X29" s="140">
        <f>X16+X21-X25</f>
        <v>-126230.09999999999</v>
      </c>
    </row>
    <row r="30" spans="1:24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>
        <v>4.2</v>
      </c>
      <c r="K30" s="135" t="s">
        <v>54</v>
      </c>
      <c r="L30" s="139">
        <f t="shared" si="5"/>
        <v>88630.679999999935</v>
      </c>
      <c r="M30" s="139">
        <f t="shared" si="5"/>
        <v>0</v>
      </c>
      <c r="N30" s="139">
        <f t="shared" si="5"/>
        <v>2211.16</v>
      </c>
      <c r="O30" s="139">
        <f t="shared" si="5"/>
        <v>951.42000000000007</v>
      </c>
      <c r="P30" s="139">
        <f t="shared" si="5"/>
        <v>1028.71</v>
      </c>
      <c r="Q30" s="139">
        <f t="shared" si="5"/>
        <v>2265.7800000000002</v>
      </c>
      <c r="R30" s="139">
        <f t="shared" si="5"/>
        <v>73729.410000000018</v>
      </c>
      <c r="S30" s="139">
        <f t="shared" si="5"/>
        <v>212771.93</v>
      </c>
      <c r="T30" s="139">
        <f t="shared" si="5"/>
        <v>0</v>
      </c>
      <c r="U30" s="139">
        <f t="shared" si="5"/>
        <v>0</v>
      </c>
      <c r="V30" s="139">
        <f t="shared" si="5"/>
        <v>0</v>
      </c>
      <c r="W30" s="139">
        <f t="shared" si="5"/>
        <v>0</v>
      </c>
      <c r="X30" s="140">
        <f t="shared" si="5"/>
        <v>212771.93</v>
      </c>
    </row>
    <row r="31" spans="1:24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/>
      <c r="K31" s="135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40"/>
    </row>
    <row r="32" spans="1:24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5</v>
      </c>
      <c r="K32" s="135" t="s">
        <v>56</v>
      </c>
      <c r="L32" s="139">
        <f>E119</f>
        <v>6483783.9539999999</v>
      </c>
      <c r="M32" s="139">
        <v>0</v>
      </c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0"/>
    </row>
    <row r="33" spans="1:24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>
        <v>6</v>
      </c>
      <c r="K33" s="135" t="s">
        <v>58</v>
      </c>
      <c r="L33" s="139">
        <f>L20-L32</f>
        <v>-11070.163999999873</v>
      </c>
      <c r="M33" s="139">
        <f>M20-M32</f>
        <v>14756.6</v>
      </c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40"/>
    </row>
    <row r="34" spans="1:24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 t="s">
        <v>59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0"/>
    </row>
    <row r="35" spans="1:24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/>
      <c r="K35" s="135" t="s">
        <v>61</v>
      </c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40"/>
    </row>
    <row r="36" spans="1:24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 t="s">
        <v>3</v>
      </c>
      <c r="K36" s="135" t="s">
        <v>3</v>
      </c>
      <c r="L36" s="137"/>
      <c r="M36" s="137"/>
      <c r="N36" s="137"/>
      <c r="O36" s="137"/>
      <c r="P36" s="137"/>
      <c r="Q36" s="137"/>
      <c r="R36" s="137"/>
      <c r="S36" s="139"/>
      <c r="T36" s="139"/>
      <c r="U36" s="139"/>
      <c r="V36" s="139"/>
      <c r="W36" s="139"/>
      <c r="X36" s="138"/>
    </row>
    <row r="37" spans="1:24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>
        <v>7</v>
      </c>
      <c r="K37" s="135" t="s">
        <v>66</v>
      </c>
      <c r="L37" s="139">
        <f>L24-L32</f>
        <v>986158.41599999927</v>
      </c>
      <c r="M37" s="139">
        <f>M24-M32</f>
        <v>12969.07</v>
      </c>
      <c r="N37" s="139"/>
      <c r="O37" s="139"/>
      <c r="P37" s="139"/>
      <c r="Q37" s="139"/>
      <c r="R37" s="139"/>
      <c r="S37" s="139"/>
      <c r="T37" s="139"/>
      <c r="U37" s="139"/>
      <c r="V37" s="139"/>
      <c r="W37" s="137"/>
      <c r="X37" s="138"/>
    </row>
    <row r="38" spans="1:24" ht="15.75" x14ac:dyDescent="0.25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35" t="s">
        <v>69</v>
      </c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8"/>
    </row>
    <row r="39" spans="1:24" ht="16.5" thickBot="1" x14ac:dyDescent="0.3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34"/>
      <c r="K39" s="141"/>
      <c r="L39" s="139"/>
      <c r="M39" s="139"/>
      <c r="N39" s="139"/>
      <c r="O39" s="139"/>
      <c r="P39" s="139"/>
      <c r="Q39" s="139"/>
      <c r="R39" s="139"/>
      <c r="S39" s="137"/>
      <c r="T39" s="137"/>
      <c r="U39" s="137"/>
      <c r="V39" s="137"/>
      <c r="W39" s="137"/>
      <c r="X39" s="138"/>
    </row>
    <row r="40" spans="1:24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29" t="s">
        <v>132</v>
      </c>
      <c r="K40" s="130" t="s">
        <v>187</v>
      </c>
      <c r="L40" s="136">
        <f>L13+L37</f>
        <v>-694368.60400000075</v>
      </c>
      <c r="M40" s="136">
        <f>M13+M37</f>
        <v>12969.07</v>
      </c>
      <c r="N40" s="136"/>
      <c r="O40" s="136"/>
      <c r="P40" s="136"/>
      <c r="Q40" s="136"/>
      <c r="R40" s="136"/>
      <c r="S40" s="139"/>
      <c r="T40" s="139"/>
      <c r="U40" s="139"/>
      <c r="V40" s="139"/>
      <c r="W40" s="139"/>
      <c r="X40" s="140"/>
    </row>
    <row r="41" spans="1:24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0" t="s">
        <v>3</v>
      </c>
      <c r="L41" s="139"/>
      <c r="M41" s="139"/>
      <c r="N41" s="137"/>
      <c r="O41" s="137"/>
      <c r="P41" s="137"/>
      <c r="Q41" s="137"/>
      <c r="R41" s="137"/>
      <c r="S41" s="139"/>
      <c r="T41" s="139"/>
      <c r="U41" s="139"/>
      <c r="V41" s="139"/>
      <c r="W41" s="139"/>
      <c r="X41" s="140"/>
    </row>
    <row r="42" spans="1:24" ht="15.75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35" t="s">
        <v>191</v>
      </c>
      <c r="L42" s="139">
        <f>32751+43110</f>
        <v>75861</v>
      </c>
      <c r="M42" s="139"/>
      <c r="N42" s="137"/>
      <c r="O42" s="137"/>
      <c r="P42" s="137"/>
      <c r="Q42" s="137"/>
      <c r="R42" s="137"/>
      <c r="S42" s="139"/>
      <c r="T42" s="139"/>
      <c r="U42" s="139"/>
      <c r="V42" s="139"/>
      <c r="W42" s="139"/>
      <c r="X42" s="140"/>
    </row>
    <row r="43" spans="1:24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34"/>
      <c r="K43" s="135" t="s">
        <v>192</v>
      </c>
      <c r="L43" s="139">
        <v>3795.33</v>
      </c>
      <c r="M43" s="139"/>
      <c r="N43" s="149"/>
      <c r="O43" s="149"/>
      <c r="P43" s="149"/>
      <c r="Q43" s="149"/>
      <c r="R43" s="149"/>
      <c r="S43" s="139"/>
      <c r="T43" s="139"/>
      <c r="U43" s="139"/>
      <c r="V43" s="139"/>
      <c r="W43" s="139"/>
      <c r="X43" s="140"/>
    </row>
    <row r="44" spans="1:24" ht="15.75" x14ac:dyDescent="0.25">
      <c r="A44" s="45" t="s">
        <v>79</v>
      </c>
      <c r="B44" s="49" t="s">
        <v>80</v>
      </c>
      <c r="C44" s="41">
        <f>D44*15841.2*12</f>
        <v>254726.49600000004</v>
      </c>
      <c r="D44" s="47">
        <v>1.34</v>
      </c>
      <c r="E44" s="41">
        <f>F44*15841.2*12</f>
        <v>254726.49600000004</v>
      </c>
      <c r="F44" s="42">
        <v>1.34</v>
      </c>
      <c r="G44" s="43">
        <f>C44-E44</f>
        <v>0</v>
      </c>
      <c r="H44" s="47">
        <f>D44-F44</f>
        <v>0</v>
      </c>
      <c r="I44" s="35"/>
      <c r="J44" s="134"/>
      <c r="K44" s="135" t="s">
        <v>188</v>
      </c>
      <c r="L44" s="139">
        <v>867.78</v>
      </c>
      <c r="M44" s="139"/>
      <c r="N44" s="137"/>
      <c r="O44" s="137"/>
      <c r="P44" s="137"/>
      <c r="Q44" s="137"/>
      <c r="R44" s="137"/>
      <c r="S44" s="139"/>
      <c r="T44" s="139"/>
      <c r="U44" s="139"/>
      <c r="V44" s="139"/>
      <c r="W44" s="139"/>
      <c r="X44" s="140"/>
    </row>
    <row r="45" spans="1:24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5" t="s">
        <v>189</v>
      </c>
      <c r="L45" s="139">
        <v>867.78</v>
      </c>
      <c r="M45" s="139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</row>
    <row r="46" spans="1:24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0" t="s">
        <v>190</v>
      </c>
      <c r="L46" s="139">
        <f>L42-L43-L44-L45</f>
        <v>70330.11</v>
      </c>
      <c r="M46" s="139"/>
      <c r="N46" s="137"/>
      <c r="O46" s="137"/>
      <c r="P46" s="137"/>
      <c r="Q46" s="137"/>
      <c r="R46" s="137"/>
      <c r="S46" s="139"/>
      <c r="T46" s="139"/>
      <c r="U46" s="139"/>
      <c r="V46" s="139"/>
      <c r="W46" s="139"/>
      <c r="X46" s="140"/>
    </row>
    <row r="47" spans="1:24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J47" s="134"/>
      <c r="K47" s="130" t="s">
        <v>76</v>
      </c>
      <c r="L47" s="137"/>
      <c r="M47" s="137"/>
      <c r="N47" s="137"/>
      <c r="O47" s="137"/>
      <c r="P47" s="137"/>
      <c r="Q47" s="137"/>
      <c r="R47" s="137"/>
      <c r="S47" s="139"/>
      <c r="T47" s="139"/>
      <c r="U47" s="139"/>
      <c r="V47" s="139"/>
      <c r="W47" s="139"/>
      <c r="X47" s="140"/>
    </row>
    <row r="48" spans="1:24" ht="16.5" thickBot="1" x14ac:dyDescent="0.3">
      <c r="A48" s="45" t="s">
        <v>84</v>
      </c>
      <c r="B48" s="49" t="s">
        <v>85</v>
      </c>
      <c r="C48" s="41">
        <f>D48*15841.2*12</f>
        <v>49424.544000000009</v>
      </c>
      <c r="D48" s="47">
        <v>0.26</v>
      </c>
      <c r="E48" s="41">
        <f>F48*15841.2*12</f>
        <v>49424.544000000009</v>
      </c>
      <c r="F48" s="68">
        <v>0.26</v>
      </c>
      <c r="G48" s="43">
        <f>C48-E48</f>
        <v>0</v>
      </c>
      <c r="H48" s="47">
        <f>D48-F48</f>
        <v>0</v>
      </c>
      <c r="I48" s="35"/>
      <c r="J48" s="142"/>
      <c r="K48" s="143" t="s">
        <v>172</v>
      </c>
      <c r="L48" s="143"/>
      <c r="M48" s="143"/>
      <c r="N48" s="143"/>
      <c r="O48" s="143"/>
      <c r="P48" s="143"/>
      <c r="Q48" s="143"/>
      <c r="R48" s="143"/>
      <c r="S48" s="144"/>
      <c r="T48" s="144"/>
      <c r="U48" s="144"/>
      <c r="V48" s="144"/>
      <c r="W48" s="144"/>
      <c r="X48" s="145"/>
    </row>
    <row r="49" spans="1:24" ht="15.75" x14ac:dyDescent="0.25">
      <c r="A49" s="40" t="s">
        <v>86</v>
      </c>
      <c r="B49" s="31"/>
      <c r="C49" s="50"/>
      <c r="D49" s="51"/>
      <c r="E49" s="50"/>
      <c r="F49" s="51"/>
      <c r="G49" s="52"/>
      <c r="H49" s="51"/>
      <c r="I49" s="35"/>
      <c r="K49" s="3"/>
      <c r="L49" s="3"/>
      <c r="M49" s="3"/>
      <c r="N49" s="3"/>
      <c r="O49" s="3"/>
      <c r="P49" s="3"/>
      <c r="Q49" s="3"/>
      <c r="R49" s="3"/>
      <c r="S49" s="146"/>
      <c r="T49" s="146"/>
      <c r="U49" s="146"/>
      <c r="V49" s="146"/>
      <c r="W49" s="146"/>
      <c r="X49" s="3"/>
    </row>
    <row r="50" spans="1:24" ht="15.75" x14ac:dyDescent="0.25">
      <c r="A50" s="53" t="s">
        <v>87</v>
      </c>
      <c r="B50" s="54"/>
      <c r="C50" s="55"/>
      <c r="D50" s="56"/>
      <c r="E50" s="55"/>
      <c r="F50" s="56"/>
      <c r="G50" s="57"/>
      <c r="H50" s="56"/>
      <c r="I50" s="44"/>
      <c r="K50" s="3" t="s">
        <v>3</v>
      </c>
      <c r="L50" s="3"/>
      <c r="M50" s="3"/>
      <c r="N50" s="3"/>
      <c r="O50" s="3"/>
      <c r="P50" s="3"/>
      <c r="Q50" s="3"/>
      <c r="R50" s="3"/>
      <c r="S50" s="146"/>
      <c r="T50" s="146"/>
      <c r="U50" s="146"/>
      <c r="V50" s="146"/>
      <c r="W50" s="3"/>
      <c r="X50" s="3"/>
    </row>
    <row r="51" spans="1:24" ht="15.75" x14ac:dyDescent="0.25">
      <c r="A51" s="40" t="s">
        <v>88</v>
      </c>
      <c r="B51" s="31" t="s">
        <v>89</v>
      </c>
      <c r="C51" s="41">
        <f>D51*15841.2*12</f>
        <v>817405.92</v>
      </c>
      <c r="D51" s="42">
        <v>4.3</v>
      </c>
      <c r="E51" s="41">
        <f>F51*15841.2*12</f>
        <v>817405.92</v>
      </c>
      <c r="F51" s="42">
        <v>4.3</v>
      </c>
      <c r="G51" s="43">
        <f>C51-E51</f>
        <v>0</v>
      </c>
      <c r="H51" s="47">
        <f>D51-F51</f>
        <v>0</v>
      </c>
      <c r="I51" s="3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x14ac:dyDescent="0.25">
      <c r="A52" s="40" t="s">
        <v>90</v>
      </c>
      <c r="B52" s="31" t="s">
        <v>91</v>
      </c>
      <c r="C52" s="58"/>
      <c r="D52" s="42"/>
      <c r="E52" s="58"/>
      <c r="F52" s="42"/>
      <c r="G52" s="59"/>
      <c r="H52" s="42"/>
      <c r="I52" s="35"/>
      <c r="K52" s="3" t="s">
        <v>181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x14ac:dyDescent="0.25">
      <c r="A53" s="40" t="s">
        <v>92</v>
      </c>
      <c r="B53" s="31" t="s">
        <v>115</v>
      </c>
      <c r="C53" s="60"/>
      <c r="D53" s="61"/>
      <c r="E53" s="60"/>
      <c r="F53" s="61"/>
      <c r="G53" s="62"/>
      <c r="H53" s="61"/>
      <c r="I53" s="35"/>
      <c r="K53" s="3"/>
      <c r="L53" s="3"/>
      <c r="M53" s="3"/>
      <c r="N53" s="3"/>
      <c r="O53" s="3"/>
      <c r="P53" s="3"/>
      <c r="Q53" s="3"/>
      <c r="R53" s="3"/>
      <c r="S53" s="146"/>
      <c r="T53" s="146"/>
      <c r="U53" s="146"/>
      <c r="V53" s="146"/>
      <c r="W53" s="146"/>
      <c r="X53" s="146"/>
    </row>
    <row r="54" spans="1:24" ht="15.75" x14ac:dyDescent="0.25">
      <c r="A54" s="24" t="s">
        <v>49</v>
      </c>
      <c r="B54" s="31" t="s">
        <v>114</v>
      </c>
      <c r="C54" s="60"/>
      <c r="D54" s="61"/>
      <c r="E54" s="60"/>
      <c r="F54" s="61"/>
      <c r="G54" s="62"/>
      <c r="H54" s="61"/>
      <c r="I54" s="35"/>
      <c r="K54" s="3"/>
      <c r="S54" s="146"/>
      <c r="T54" s="146"/>
      <c r="U54" s="146"/>
      <c r="V54" s="146"/>
      <c r="W54" s="146"/>
    </row>
    <row r="55" spans="1:24" ht="15.75" x14ac:dyDescent="0.25">
      <c r="A55" s="24" t="s">
        <v>50</v>
      </c>
      <c r="B55" s="31" t="s">
        <v>93</v>
      </c>
      <c r="C55" s="60"/>
      <c r="D55" s="61"/>
      <c r="E55" s="60"/>
      <c r="F55" s="61"/>
      <c r="G55" s="62"/>
      <c r="H55" s="61"/>
      <c r="I55" s="35"/>
      <c r="K55" s="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</row>
    <row r="56" spans="1:24" x14ac:dyDescent="0.25">
      <c r="A56" s="24" t="s">
        <v>51</v>
      </c>
      <c r="B56" s="31" t="s">
        <v>94</v>
      </c>
      <c r="C56" s="60"/>
      <c r="D56" s="61"/>
      <c r="E56" s="60"/>
      <c r="F56" s="61"/>
      <c r="G56" s="62"/>
      <c r="H56" s="61"/>
      <c r="I56" s="35"/>
    </row>
    <row r="57" spans="1:24" x14ac:dyDescent="0.25">
      <c r="A57" s="24" t="s">
        <v>53</v>
      </c>
      <c r="B57" s="31" t="s">
        <v>95</v>
      </c>
      <c r="C57" s="60"/>
      <c r="D57" s="61"/>
      <c r="E57" s="60"/>
      <c r="F57" s="61"/>
      <c r="G57" s="62"/>
      <c r="H57" s="61"/>
      <c r="I57" s="44"/>
    </row>
    <row r="58" spans="1:24" x14ac:dyDescent="0.25">
      <c r="A58" s="24" t="s">
        <v>55</v>
      </c>
      <c r="B58" s="31" t="s">
        <v>96</v>
      </c>
      <c r="C58" s="60"/>
      <c r="D58" s="61"/>
      <c r="E58" s="60"/>
      <c r="F58" s="61"/>
      <c r="G58" s="62"/>
      <c r="H58" s="61"/>
      <c r="I58" s="44"/>
    </row>
    <row r="59" spans="1:24" x14ac:dyDescent="0.25">
      <c r="A59" s="24"/>
      <c r="B59" s="31" t="s">
        <v>97</v>
      </c>
      <c r="C59" s="60"/>
      <c r="D59" s="61"/>
      <c r="E59" s="60"/>
      <c r="F59" s="61"/>
      <c r="G59" s="62"/>
      <c r="H59" s="61"/>
      <c r="I59" s="44"/>
    </row>
    <row r="60" spans="1:24" x14ac:dyDescent="0.25">
      <c r="A60" s="24"/>
      <c r="B60" s="31" t="s">
        <v>98</v>
      </c>
      <c r="C60" s="60"/>
      <c r="D60" s="61"/>
      <c r="E60" s="60"/>
      <c r="F60" s="61"/>
      <c r="G60" s="62"/>
      <c r="H60" s="61"/>
      <c r="I60" s="44"/>
    </row>
    <row r="61" spans="1:24" x14ac:dyDescent="0.25">
      <c r="A61" s="24"/>
      <c r="B61" s="31" t="s">
        <v>99</v>
      </c>
      <c r="C61" s="32"/>
      <c r="D61" s="33"/>
      <c r="E61" s="32"/>
      <c r="F61" s="33"/>
      <c r="G61" s="34"/>
      <c r="H61" s="33"/>
      <c r="I61" s="44"/>
    </row>
    <row r="62" spans="1:24" x14ac:dyDescent="0.25">
      <c r="A62" s="45" t="s">
        <v>100</v>
      </c>
      <c r="B62" s="49" t="s">
        <v>101</v>
      </c>
      <c r="C62" s="41">
        <f>D62*15841.2*12</f>
        <v>893443.67999999993</v>
      </c>
      <c r="D62" s="47">
        <v>4.7</v>
      </c>
      <c r="E62" s="41">
        <f>F62*15841.2*12</f>
        <v>893443.67999999993</v>
      </c>
      <c r="F62" s="68">
        <v>4.7</v>
      </c>
      <c r="G62" s="43">
        <f>C62-E62</f>
        <v>0</v>
      </c>
      <c r="H62" s="47">
        <f>D62-F62</f>
        <v>0</v>
      </c>
      <c r="I62" s="35"/>
    </row>
    <row r="63" spans="1:24" x14ac:dyDescent="0.25">
      <c r="A63" s="40" t="s">
        <v>102</v>
      </c>
      <c r="B63" s="31" t="s">
        <v>103</v>
      </c>
      <c r="C63" s="50"/>
      <c r="D63" s="51"/>
      <c r="E63" s="50"/>
      <c r="F63" s="51"/>
      <c r="G63" s="52"/>
      <c r="H63" s="51"/>
      <c r="I63" s="44"/>
    </row>
    <row r="64" spans="1:24" x14ac:dyDescent="0.25">
      <c r="A64" s="24" t="s">
        <v>3</v>
      </c>
      <c r="B64" s="31" t="s">
        <v>104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105</v>
      </c>
      <c r="B66" s="49" t="s">
        <v>146</v>
      </c>
      <c r="C66" s="64"/>
      <c r="D66" s="153"/>
      <c r="E66" s="64"/>
      <c r="F66" s="65"/>
      <c r="G66" s="66"/>
      <c r="H66" s="65"/>
      <c r="I66" s="44"/>
    </row>
    <row r="67" spans="1:9" x14ac:dyDescent="0.25">
      <c r="A67" s="83" t="s">
        <v>102</v>
      </c>
      <c r="B67" s="31" t="s">
        <v>147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4" t="s">
        <v>148</v>
      </c>
      <c r="B68" s="31" t="s">
        <v>149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150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151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152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153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154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155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156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157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158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167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106</v>
      </c>
      <c r="B80" s="49" t="s">
        <v>107</v>
      </c>
      <c r="C80" s="64"/>
      <c r="D80" s="153"/>
      <c r="E80" s="64"/>
      <c r="F80" s="65"/>
      <c r="G80" s="66"/>
      <c r="H80" s="65"/>
      <c r="I80" s="35"/>
    </row>
    <row r="81" spans="1:9" x14ac:dyDescent="0.25">
      <c r="A81" s="24" t="s">
        <v>102</v>
      </c>
      <c r="B81" s="31" t="s">
        <v>159</v>
      </c>
      <c r="C81" s="32"/>
      <c r="D81" s="35"/>
      <c r="E81" s="32"/>
      <c r="F81" s="33"/>
      <c r="G81" s="34"/>
      <c r="H81" s="33"/>
      <c r="I81" s="35"/>
    </row>
    <row r="82" spans="1:9" x14ac:dyDescent="0.25">
      <c r="A82" s="24" t="s">
        <v>160</v>
      </c>
      <c r="B82" s="31" t="s">
        <v>161</v>
      </c>
      <c r="C82" s="32"/>
      <c r="D82" s="35"/>
      <c r="E82" s="32"/>
      <c r="F82" s="33"/>
      <c r="G82" s="34"/>
      <c r="H82" s="33"/>
      <c r="I82" s="35"/>
    </row>
    <row r="83" spans="1:9" x14ac:dyDescent="0.25">
      <c r="A83" s="24"/>
      <c r="B83" s="31" t="s">
        <v>162</v>
      </c>
      <c r="C83" s="32"/>
      <c r="D83" s="35"/>
      <c r="E83" s="32"/>
      <c r="F83" s="33"/>
      <c r="G83" s="34"/>
      <c r="H83" s="33"/>
      <c r="I83" s="35"/>
    </row>
    <row r="84" spans="1:9" x14ac:dyDescent="0.25">
      <c r="A84" s="24"/>
      <c r="B84" s="31" t="s">
        <v>163</v>
      </c>
      <c r="C84" s="32"/>
      <c r="D84" s="35"/>
      <c r="E84" s="32"/>
      <c r="F84" s="33"/>
      <c r="G84" s="34"/>
      <c r="H84" s="33"/>
      <c r="I84" s="35"/>
    </row>
    <row r="85" spans="1:9" x14ac:dyDescent="0.25">
      <c r="A85" s="24"/>
      <c r="B85" s="31" t="s">
        <v>164</v>
      </c>
      <c r="C85" s="32"/>
      <c r="D85" s="35"/>
      <c r="E85" s="32"/>
      <c r="F85" s="33"/>
      <c r="G85" s="34"/>
      <c r="H85" s="33"/>
      <c r="I85" s="35"/>
    </row>
    <row r="86" spans="1:9" x14ac:dyDescent="0.25">
      <c r="A86" s="24"/>
      <c r="B86" s="31" t="s">
        <v>165</v>
      </c>
      <c r="C86" s="32"/>
      <c r="D86" s="35"/>
      <c r="E86" s="32"/>
      <c r="F86" s="33"/>
      <c r="G86" s="34"/>
      <c r="H86" s="33"/>
      <c r="I86" s="35"/>
    </row>
    <row r="87" spans="1:9" x14ac:dyDescent="0.25">
      <c r="A87" s="24"/>
      <c r="B87" s="31" t="s">
        <v>168</v>
      </c>
      <c r="C87" s="32"/>
      <c r="D87" s="35"/>
      <c r="E87" s="32"/>
      <c r="F87" s="33"/>
      <c r="G87" s="34"/>
      <c r="H87" s="33"/>
      <c r="I87" s="35"/>
    </row>
    <row r="88" spans="1:9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9" x14ac:dyDescent="0.25">
      <c r="A89" s="45" t="s">
        <v>117</v>
      </c>
      <c r="B89" s="49" t="s">
        <v>119</v>
      </c>
      <c r="C89" s="41">
        <f>D89*15841.2*12</f>
        <v>5702.8320000000003</v>
      </c>
      <c r="D89" s="68">
        <v>0.03</v>
      </c>
      <c r="E89" s="41">
        <v>5184</v>
      </c>
      <c r="F89" s="42">
        <v>0.03</v>
      </c>
      <c r="G89" s="43">
        <f>C89-E89</f>
        <v>518.83200000000033</v>
      </c>
      <c r="H89" s="47">
        <f>D89-F89</f>
        <v>0</v>
      </c>
      <c r="I89" s="35"/>
    </row>
    <row r="90" spans="1:9" x14ac:dyDescent="0.25">
      <c r="A90" s="40" t="s">
        <v>118</v>
      </c>
      <c r="B90" s="31" t="s">
        <v>120</v>
      </c>
      <c r="C90" s="32"/>
      <c r="D90" s="33"/>
      <c r="E90" s="32"/>
      <c r="F90" s="51"/>
      <c r="G90" s="34"/>
      <c r="H90" s="33"/>
      <c r="I90" s="35"/>
    </row>
    <row r="91" spans="1:9" x14ac:dyDescent="0.25">
      <c r="A91" s="70" t="s">
        <v>121</v>
      </c>
      <c r="B91" s="110" t="s">
        <v>109</v>
      </c>
      <c r="C91" s="41">
        <f>D91*15841.2*12-0.53</f>
        <v>260428.79800000004</v>
      </c>
      <c r="D91" s="68">
        <v>1.37</v>
      </c>
      <c r="E91" s="41">
        <f>F91*15841.2*12-0.54</f>
        <v>260428.78800000003</v>
      </c>
      <c r="F91" s="68">
        <v>1.37</v>
      </c>
      <c r="G91" s="43">
        <f>C91-E91</f>
        <v>1.0000000009313226E-2</v>
      </c>
      <c r="H91" s="47">
        <f>D91-F91</f>
        <v>0</v>
      </c>
      <c r="I91" s="35"/>
    </row>
    <row r="92" spans="1:9" x14ac:dyDescent="0.25">
      <c r="A92" s="40" t="s">
        <v>116</v>
      </c>
      <c r="B92" s="109"/>
      <c r="C92" s="32"/>
      <c r="D92" s="33"/>
      <c r="E92" s="32"/>
      <c r="F92" s="33"/>
      <c r="G92" s="34"/>
      <c r="H92" s="33"/>
      <c r="I92" s="35"/>
    </row>
    <row r="93" spans="1:9" x14ac:dyDescent="0.25">
      <c r="A93" s="45" t="s">
        <v>176</v>
      </c>
      <c r="B93" s="49" t="s">
        <v>85</v>
      </c>
      <c r="C93" s="41">
        <f>D93*15841.2*12</f>
        <v>83641.536000000007</v>
      </c>
      <c r="D93" s="78">
        <v>0.44</v>
      </c>
      <c r="E93" s="41">
        <f>F93*15841.2*12</f>
        <v>83641.536000000007</v>
      </c>
      <c r="F93" s="68">
        <v>0.44</v>
      </c>
      <c r="G93" s="43">
        <f>C93-E93</f>
        <v>0</v>
      </c>
      <c r="H93" s="47">
        <f>D93-F93</f>
        <v>0</v>
      </c>
      <c r="I93" s="35"/>
    </row>
    <row r="94" spans="1:9" x14ac:dyDescent="0.25">
      <c r="A94" s="53"/>
      <c r="B94" s="54"/>
      <c r="C94" s="50"/>
      <c r="D94" s="111"/>
      <c r="E94" s="55"/>
      <c r="F94" s="51"/>
      <c r="G94" s="52"/>
      <c r="H94" s="51"/>
      <c r="I94" s="44"/>
    </row>
    <row r="95" spans="1:9" x14ac:dyDescent="0.25">
      <c r="A95" s="45" t="s">
        <v>177</v>
      </c>
      <c r="B95" s="49" t="s">
        <v>85</v>
      </c>
      <c r="C95" s="41">
        <f>D95*15841.2*12</f>
        <v>89344.367999999988</v>
      </c>
      <c r="D95" s="78">
        <v>0.47</v>
      </c>
      <c r="E95" s="41">
        <f>F95*15841.2*12</f>
        <v>89344.367999999988</v>
      </c>
      <c r="F95" s="68">
        <v>0.47</v>
      </c>
      <c r="G95" s="43">
        <f>C95-E95</f>
        <v>0</v>
      </c>
      <c r="H95" s="47">
        <f>D95-F95</f>
        <v>0</v>
      </c>
      <c r="I95" s="35"/>
    </row>
    <row r="96" spans="1:9" x14ac:dyDescent="0.25">
      <c r="A96" s="40" t="s">
        <v>135</v>
      </c>
      <c r="B96" s="31"/>
      <c r="C96" s="50"/>
      <c r="D96" s="111"/>
      <c r="E96" s="50"/>
      <c r="F96" s="51"/>
      <c r="G96" s="52"/>
      <c r="H96" s="51"/>
      <c r="I96" s="44"/>
    </row>
    <row r="97" spans="1:9" x14ac:dyDescent="0.25">
      <c r="A97" s="53" t="s">
        <v>136</v>
      </c>
      <c r="B97" s="54"/>
      <c r="C97" s="55"/>
      <c r="D97" s="112"/>
      <c r="E97" s="55"/>
      <c r="F97" s="56"/>
      <c r="G97" s="57"/>
      <c r="H97" s="56"/>
      <c r="I97" s="44"/>
    </row>
    <row r="98" spans="1:9" x14ac:dyDescent="0.25">
      <c r="A98" s="70" t="s">
        <v>178</v>
      </c>
      <c r="B98" s="49" t="s">
        <v>85</v>
      </c>
      <c r="C98" s="41">
        <f>D98*15841.2*12</f>
        <v>49424.544000000009</v>
      </c>
      <c r="D98" s="111">
        <v>0.26</v>
      </c>
      <c r="E98" s="41">
        <f>F98*15841.2*12</f>
        <v>49424.544000000009</v>
      </c>
      <c r="F98" s="68">
        <v>0.26</v>
      </c>
      <c r="G98" s="43">
        <f>C98-E98</f>
        <v>0</v>
      </c>
      <c r="H98" s="47">
        <f>D98-F98</f>
        <v>0</v>
      </c>
      <c r="I98" s="44"/>
    </row>
    <row r="99" spans="1:9" x14ac:dyDescent="0.25">
      <c r="A99" s="162" t="s">
        <v>137</v>
      </c>
      <c r="B99" s="54"/>
      <c r="C99" s="50"/>
      <c r="D99" s="111"/>
      <c r="E99" s="50"/>
      <c r="F99" s="75"/>
      <c r="G99" s="52"/>
      <c r="H99" s="51"/>
      <c r="I99" s="44"/>
    </row>
    <row r="100" spans="1:9" x14ac:dyDescent="0.25">
      <c r="A100" s="159" t="s">
        <v>179</v>
      </c>
      <c r="B100" s="160" t="s">
        <v>85</v>
      </c>
      <c r="C100" s="41">
        <f>D100*15841.2*12</f>
        <v>49424.544000000009</v>
      </c>
      <c r="D100" s="161">
        <v>0.26</v>
      </c>
      <c r="E100" s="41">
        <f>F100*15841.2*12</f>
        <v>49424.544000000009</v>
      </c>
      <c r="F100" s="51">
        <v>0.26</v>
      </c>
      <c r="G100" s="43">
        <f>C100-E100</f>
        <v>0</v>
      </c>
      <c r="H100" s="47">
        <f>D100-F100</f>
        <v>0</v>
      </c>
      <c r="I100" s="44"/>
    </row>
    <row r="101" spans="1:9" x14ac:dyDescent="0.25">
      <c r="A101" s="159" t="s">
        <v>173</v>
      </c>
      <c r="B101" s="160"/>
      <c r="C101" s="55"/>
      <c r="D101" s="75"/>
      <c r="E101" s="55"/>
      <c r="F101" s="51"/>
      <c r="G101" s="57"/>
      <c r="H101" s="56"/>
      <c r="I101" s="44"/>
    </row>
    <row r="102" spans="1:9" x14ac:dyDescent="0.25">
      <c r="A102" s="45" t="s">
        <v>180</v>
      </c>
      <c r="B102" s="49"/>
      <c r="C102" s="41">
        <f>D102*15841.2*12</f>
        <v>385891.63199999998</v>
      </c>
      <c r="D102" s="68">
        <v>2.0299999999999998</v>
      </c>
      <c r="E102" s="41">
        <f>F102*15841.2*12</f>
        <v>385891.63199999998</v>
      </c>
      <c r="F102" s="68">
        <v>2.0299999999999998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40" t="s">
        <v>138</v>
      </c>
      <c r="B103" s="31"/>
      <c r="C103" s="79"/>
      <c r="D103" s="84"/>
      <c r="E103" s="50"/>
      <c r="F103" s="51"/>
      <c r="G103" s="52"/>
      <c r="H103" s="51"/>
      <c r="I103" s="44"/>
    </row>
    <row r="104" spans="1:9" x14ac:dyDescent="0.25">
      <c r="A104" s="72" t="s">
        <v>169</v>
      </c>
      <c r="B104" s="49"/>
      <c r="C104" s="71">
        <f>C19+C29+C44+C48+C51+C62+C89+C91+C93+C95+C102+C98+C100</f>
        <v>4288529.1339999987</v>
      </c>
      <c r="D104" s="71">
        <f t="shared" ref="D104:F104" si="6">D19+D29+D44+D48+D51+D62+D89+D91+D93+D95+D102+D98+D100</f>
        <v>22.560000000000006</v>
      </c>
      <c r="E104" s="71">
        <f t="shared" si="6"/>
        <v>4288010.2919999994</v>
      </c>
      <c r="F104" s="71">
        <f t="shared" si="6"/>
        <v>22.560000000000006</v>
      </c>
      <c r="G104" s="43">
        <f>C104-E104</f>
        <v>518.84199999924749</v>
      </c>
      <c r="H104" s="47">
        <f>D104-F104</f>
        <v>0</v>
      </c>
      <c r="I104" s="35"/>
    </row>
    <row r="105" spans="1:9" x14ac:dyDescent="0.25">
      <c r="A105" s="73" t="s">
        <v>170</v>
      </c>
      <c r="B105" s="54"/>
      <c r="C105" s="74"/>
      <c r="D105" s="75"/>
      <c r="E105" s="74"/>
      <c r="F105" s="75"/>
      <c r="G105" s="52"/>
      <c r="H105" s="51"/>
      <c r="I105" s="35"/>
    </row>
    <row r="106" spans="1:9" x14ac:dyDescent="0.25">
      <c r="A106" s="76" t="s">
        <v>140</v>
      </c>
      <c r="B106" s="31"/>
      <c r="C106" s="41">
        <f>C108+C111+C114+C116</f>
        <v>2184184.656</v>
      </c>
      <c r="D106" s="77">
        <f>D108+D111+D114+D116</f>
        <v>11.49</v>
      </c>
      <c r="E106" s="41">
        <f>E108+E111+E114+E116</f>
        <v>2195773.662</v>
      </c>
      <c r="F106" s="68">
        <f>F108+F111+F114+F116</f>
        <v>11.549999999999999</v>
      </c>
      <c r="G106" s="78">
        <f>C106-E106</f>
        <v>-11589.006000000052</v>
      </c>
      <c r="H106" s="47">
        <f>D106-F106</f>
        <v>-5.9999999999998721E-2</v>
      </c>
      <c r="I106" s="35"/>
    </row>
    <row r="107" spans="1:9" x14ac:dyDescent="0.25">
      <c r="A107" s="76"/>
      <c r="B107" s="31"/>
      <c r="C107" s="79"/>
      <c r="D107" s="77"/>
      <c r="E107" s="80"/>
      <c r="F107" s="77"/>
      <c r="G107" s="81"/>
      <c r="H107" s="42"/>
      <c r="I107" s="35"/>
    </row>
    <row r="108" spans="1:9" x14ac:dyDescent="0.25">
      <c r="A108" s="63" t="s">
        <v>141</v>
      </c>
      <c r="B108" s="49" t="s">
        <v>123</v>
      </c>
      <c r="C108" s="41">
        <f>D108*15841.2*12</f>
        <v>218608.56</v>
      </c>
      <c r="D108" s="96">
        <v>1.1499999999999999</v>
      </c>
      <c r="E108" s="41">
        <v>238887.73</v>
      </c>
      <c r="F108" s="68">
        <v>1.26</v>
      </c>
      <c r="G108" s="97">
        <f>C108-E108</f>
        <v>-20279.170000000013</v>
      </c>
      <c r="H108" s="82">
        <f>D108-F108</f>
        <v>-0.1100000000000001</v>
      </c>
      <c r="I108" s="98"/>
    </row>
    <row r="109" spans="1:9" x14ac:dyDescent="0.25">
      <c r="A109" s="83" t="s">
        <v>108</v>
      </c>
      <c r="B109" s="31"/>
      <c r="C109" s="99"/>
      <c r="D109" s="100"/>
      <c r="E109" s="101"/>
      <c r="F109" s="85"/>
      <c r="G109" s="102"/>
      <c r="H109" s="85"/>
      <c r="I109" s="98"/>
    </row>
    <row r="110" spans="1:9" x14ac:dyDescent="0.25">
      <c r="A110" s="83" t="s">
        <v>122</v>
      </c>
      <c r="B110" s="31"/>
      <c r="C110" s="99"/>
      <c r="D110" s="100"/>
      <c r="E110" s="101"/>
      <c r="F110" s="85"/>
      <c r="G110" s="102"/>
      <c r="H110" s="85"/>
      <c r="I110" s="35"/>
    </row>
    <row r="111" spans="1:9" x14ac:dyDescent="0.25">
      <c r="A111" s="63" t="s">
        <v>142</v>
      </c>
      <c r="B111" s="110" t="s">
        <v>109</v>
      </c>
      <c r="C111" s="41">
        <f>D111*15841.2*12</f>
        <v>1765976.9759999998</v>
      </c>
      <c r="D111" s="103">
        <v>9.2899999999999991</v>
      </c>
      <c r="E111" s="41">
        <f>F111*15841.2*12</f>
        <v>1765976.9759999998</v>
      </c>
      <c r="F111" s="68">
        <v>9.2899999999999991</v>
      </c>
      <c r="G111" s="97">
        <f>C111-E111</f>
        <v>0</v>
      </c>
      <c r="H111" s="82">
        <f>D111-F111</f>
        <v>0</v>
      </c>
      <c r="I111" s="35"/>
    </row>
    <row r="112" spans="1:9" x14ac:dyDescent="0.25">
      <c r="A112" s="83" t="s">
        <v>139</v>
      </c>
      <c r="B112" s="31"/>
      <c r="C112" s="99"/>
      <c r="D112" s="100"/>
      <c r="E112" s="101"/>
      <c r="F112" s="85"/>
      <c r="G112" s="102"/>
      <c r="H112" s="85"/>
      <c r="I112" s="35"/>
    </row>
    <row r="113" spans="1:9" x14ac:dyDescent="0.25">
      <c r="A113" s="83" t="s">
        <v>124</v>
      </c>
      <c r="B113" s="31"/>
      <c r="C113" s="99"/>
      <c r="D113" s="100"/>
      <c r="E113" s="101"/>
      <c r="F113" s="85"/>
      <c r="G113" s="102"/>
      <c r="H113" s="85"/>
      <c r="I113" s="44"/>
    </row>
    <row r="114" spans="1:9" x14ac:dyDescent="0.25">
      <c r="A114" s="63" t="s">
        <v>143</v>
      </c>
      <c r="B114" s="49" t="s">
        <v>112</v>
      </c>
      <c r="C114" s="41">
        <f>D114*15841.2*12</f>
        <v>121660.416</v>
      </c>
      <c r="D114" s="96">
        <v>0.64</v>
      </c>
      <c r="E114" s="41">
        <f>F114*15841.2*12</f>
        <v>121660.416</v>
      </c>
      <c r="F114" s="68">
        <v>0.64</v>
      </c>
      <c r="G114" s="97">
        <f>C114-E114</f>
        <v>0</v>
      </c>
      <c r="H114" s="82">
        <f>D114-F114</f>
        <v>0</v>
      </c>
      <c r="I114" s="98"/>
    </row>
    <row r="115" spans="1:9" x14ac:dyDescent="0.25">
      <c r="A115" s="83" t="s">
        <v>113</v>
      </c>
      <c r="B115" s="54"/>
      <c r="C115" s="104"/>
      <c r="D115" s="105"/>
      <c r="E115" s="106"/>
      <c r="F115" s="86"/>
      <c r="G115" s="107"/>
      <c r="H115" s="86"/>
      <c r="I115" s="35"/>
    </row>
    <row r="116" spans="1:9" x14ac:dyDescent="0.25">
      <c r="A116" s="113" t="s">
        <v>144</v>
      </c>
      <c r="B116" s="49" t="s">
        <v>112</v>
      </c>
      <c r="C116" s="41">
        <f>D116*15841.2*12</f>
        <v>77938.703999999998</v>
      </c>
      <c r="D116" s="114">
        <v>0.41</v>
      </c>
      <c r="E116" s="41">
        <v>69248.539999999994</v>
      </c>
      <c r="F116" s="42">
        <v>0.36</v>
      </c>
      <c r="G116" s="115">
        <f>C116-E116</f>
        <v>8690.1640000000043</v>
      </c>
      <c r="H116" s="82">
        <f>D116-F116</f>
        <v>4.9999999999999989E-2</v>
      </c>
      <c r="I116" s="98"/>
    </row>
    <row r="117" spans="1:9" x14ac:dyDescent="0.25">
      <c r="A117" s="83" t="s">
        <v>145</v>
      </c>
      <c r="B117" s="109"/>
      <c r="C117" s="99"/>
      <c r="D117" s="100"/>
      <c r="E117" s="101"/>
      <c r="F117" s="85"/>
      <c r="G117" s="102"/>
      <c r="H117" s="85"/>
      <c r="I117" s="35"/>
    </row>
    <row r="118" spans="1:9" x14ac:dyDescent="0.25">
      <c r="A118" s="83"/>
      <c r="B118" s="109"/>
      <c r="C118" s="108"/>
      <c r="D118" s="69"/>
      <c r="E118" s="50"/>
      <c r="F118" s="51"/>
      <c r="G118" s="52"/>
      <c r="H118" s="51"/>
      <c r="I118" s="35"/>
    </row>
    <row r="119" spans="1:9" x14ac:dyDescent="0.25">
      <c r="A119" s="45" t="s">
        <v>110</v>
      </c>
      <c r="B119" s="88"/>
      <c r="C119" s="87">
        <f>C104+C106</f>
        <v>6472713.7899999991</v>
      </c>
      <c r="D119" s="68">
        <f>D104+D106</f>
        <v>34.050000000000004</v>
      </c>
      <c r="E119" s="87">
        <f>E104+E106</f>
        <v>6483783.9539999999</v>
      </c>
      <c r="F119" s="68">
        <f>F104+F106</f>
        <v>34.110000000000007</v>
      </c>
      <c r="G119" s="78">
        <f>C119-E119</f>
        <v>-11070.164000000805</v>
      </c>
      <c r="H119" s="47">
        <f>D119-F119</f>
        <v>-6.0000000000002274E-2</v>
      </c>
      <c r="I119" s="35"/>
    </row>
    <row r="120" spans="1:9" ht="15.75" thickBot="1" x14ac:dyDescent="0.3">
      <c r="A120" s="89" t="s">
        <v>171</v>
      </c>
      <c r="B120" s="90"/>
      <c r="C120" s="89"/>
      <c r="D120" s="91"/>
      <c r="E120" s="89"/>
      <c r="F120" s="92"/>
      <c r="G120" s="93"/>
      <c r="H120" s="92"/>
      <c r="I120" s="35"/>
    </row>
    <row r="121" spans="1:9" x14ac:dyDescent="0.25">
      <c r="A121" s="4"/>
      <c r="B121" s="4"/>
      <c r="C121" s="4"/>
      <c r="D121" s="35"/>
      <c r="E121" s="4"/>
      <c r="F121" s="4"/>
      <c r="G121" s="4"/>
      <c r="H121" s="4"/>
      <c r="I121" s="35"/>
    </row>
    <row r="122" spans="1:9" ht="15.75" x14ac:dyDescent="0.25">
      <c r="A122" s="3" t="s">
        <v>181</v>
      </c>
      <c r="B122" s="3"/>
      <c r="C122" s="3"/>
      <c r="D122" s="35"/>
      <c r="E122" s="3"/>
      <c r="F122" s="3"/>
      <c r="G122" s="3"/>
      <c r="H122" s="3"/>
      <c r="I122" s="35"/>
    </row>
    <row r="123" spans="1:9" ht="15.75" x14ac:dyDescent="0.25">
      <c r="A123" s="3" t="s">
        <v>3</v>
      </c>
      <c r="B123" s="3"/>
      <c r="C123" s="3"/>
      <c r="D123" s="35"/>
      <c r="E123" s="3"/>
      <c r="F123" s="3"/>
      <c r="G123" s="146"/>
      <c r="H123" s="3"/>
      <c r="I123" s="3"/>
    </row>
    <row r="124" spans="1:9" ht="15.75" x14ac:dyDescent="0.25">
      <c r="A124" s="3"/>
      <c r="B124" s="3"/>
      <c r="C124" s="3"/>
      <c r="D124" s="35"/>
      <c r="E124" s="3"/>
      <c r="F124" s="3"/>
      <c r="G124" s="146"/>
      <c r="H124" s="3"/>
      <c r="I124" s="3"/>
    </row>
    <row r="125" spans="1:9" ht="15.75" x14ac:dyDescent="0.25">
      <c r="A125" s="3"/>
      <c r="B125" s="3"/>
      <c r="C125" s="3"/>
      <c r="D125" s="35"/>
      <c r="E125" s="3"/>
      <c r="F125" s="3"/>
      <c r="G125" s="146"/>
      <c r="H125" s="3"/>
      <c r="I125" s="3"/>
    </row>
    <row r="126" spans="1:9" x14ac:dyDescent="0.25">
      <c r="G126" s="133"/>
    </row>
    <row r="127" spans="1:9" x14ac:dyDescent="0.25">
      <c r="G127" s="133"/>
    </row>
    <row r="128" spans="1:9" x14ac:dyDescent="0.25">
      <c r="G128" s="133"/>
    </row>
    <row r="129" spans="6:9" x14ac:dyDescent="0.25">
      <c r="F129" s="157"/>
      <c r="G129" s="158"/>
      <c r="H129" s="158"/>
      <c r="I129" s="158"/>
    </row>
    <row r="130" spans="6:9" x14ac:dyDescent="0.25">
      <c r="F130" s="157"/>
      <c r="G130" s="158"/>
      <c r="H130" s="158"/>
      <c r="I130" s="158"/>
    </row>
    <row r="131" spans="6:9" x14ac:dyDescent="0.25">
      <c r="F131" s="157"/>
      <c r="G131" s="158"/>
      <c r="H131" s="157"/>
      <c r="I131" s="158"/>
    </row>
    <row r="132" spans="6:9" x14ac:dyDescent="0.25">
      <c r="I132" s="133"/>
    </row>
    <row r="133" spans="6:9" x14ac:dyDescent="0.25">
      <c r="I133" s="133"/>
    </row>
    <row r="134" spans="6:9" x14ac:dyDescent="0.25">
      <c r="G134" s="156"/>
    </row>
    <row r="135" spans="6:9" x14ac:dyDescent="0.25">
      <c r="G135" s="133"/>
      <c r="I135" s="156"/>
    </row>
    <row r="136" spans="6:9" x14ac:dyDescent="0.25">
      <c r="F136" s="157"/>
      <c r="G136" s="133"/>
      <c r="H136" s="133"/>
      <c r="I136" s="133"/>
    </row>
    <row r="137" spans="6:9" x14ac:dyDescent="0.25">
      <c r="F137" s="157"/>
      <c r="G137" s="133"/>
      <c r="H137" s="133"/>
      <c r="I137" s="133"/>
    </row>
    <row r="138" spans="6:9" x14ac:dyDescent="0.25">
      <c r="G138" s="156"/>
      <c r="I138" s="133"/>
    </row>
    <row r="139" spans="6:9" x14ac:dyDescent="0.25">
      <c r="G139" s="156"/>
      <c r="I139" s="133"/>
    </row>
    <row r="141" spans="6:9" x14ac:dyDescent="0.25">
      <c r="G141" s="150"/>
    </row>
    <row r="142" spans="6:9" x14ac:dyDescent="0.25">
      <c r="G142" s="133"/>
    </row>
    <row r="143" spans="6:9" x14ac:dyDescent="0.25">
      <c r="G143" s="133"/>
    </row>
    <row r="144" spans="6:9" x14ac:dyDescent="0.25">
      <c r="G144" s="133"/>
      <c r="H144" s="133"/>
    </row>
    <row r="145" spans="7:7" x14ac:dyDescent="0.25">
      <c r="G145" s="133"/>
    </row>
    <row r="146" spans="7:7" x14ac:dyDescent="0.25">
      <c r="G146" s="133"/>
    </row>
    <row r="149" spans="7:7" x14ac:dyDescent="0.25">
      <c r="G149" s="156"/>
    </row>
    <row r="150" spans="7:7" x14ac:dyDescent="0.25">
      <c r="G150" s="156"/>
    </row>
    <row r="153" spans="7:7" x14ac:dyDescent="0.25">
      <c r="G153" s="133"/>
    </row>
    <row r="154" spans="7:7" x14ac:dyDescent="0.25">
      <c r="G154" s="156"/>
    </row>
    <row r="155" spans="7:7" x14ac:dyDescent="0.25">
      <c r="G155" s="156"/>
    </row>
  </sheetData>
  <pageMargins left="0" right="0" top="0" bottom="0" header="0.31496062992125984" footer="0.31496062992125984"/>
  <pageSetup paperSize="9" scale="2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2023-08-01T03:07:42Z</dcterms:modified>
</cp:coreProperties>
</file>