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EEC33B5-8A5C-4C05-BB37-252F0C9963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1" l="1"/>
  <c r="W21" i="11" l="1"/>
  <c r="R21" i="11"/>
  <c r="Q21" i="11"/>
  <c r="M21" i="11"/>
  <c r="M29" i="11" s="1"/>
  <c r="M28" i="11" s="1"/>
  <c r="M30" i="11"/>
  <c r="M24" i="11"/>
  <c r="M37" i="11" s="1"/>
  <c r="M40" i="11" s="1"/>
  <c r="M15" i="11"/>
  <c r="P21" i="11"/>
  <c r="X21" i="11"/>
  <c r="T25" i="11"/>
  <c r="N21" i="11"/>
  <c r="O21" i="11"/>
  <c r="M20" i="11" l="1"/>
  <c r="M33" i="11" s="1"/>
  <c r="L42" i="11" l="1"/>
  <c r="L46" i="11" s="1"/>
  <c r="E91" i="11"/>
  <c r="E114" i="11"/>
  <c r="E111" i="11"/>
  <c r="E102" i="11"/>
  <c r="E100" i="11"/>
  <c r="E98" i="11"/>
  <c r="E95" i="11"/>
  <c r="E93" i="11"/>
  <c r="E62" i="11"/>
  <c r="E51" i="11"/>
  <c r="E48" i="11"/>
  <c r="E44" i="11"/>
  <c r="E29" i="11"/>
  <c r="E19" i="11"/>
  <c r="C91" i="11"/>
  <c r="C116" i="11"/>
  <c r="C114" i="11"/>
  <c r="C111" i="11"/>
  <c r="C108" i="11"/>
  <c r="C102" i="11"/>
  <c r="C100" i="11"/>
  <c r="C98" i="11"/>
  <c r="C95" i="11"/>
  <c r="C93" i="11"/>
  <c r="C89" i="11"/>
  <c r="C62" i="11"/>
  <c r="C51" i="11"/>
  <c r="C48" i="11"/>
  <c r="C44" i="11"/>
  <c r="C29" i="11"/>
  <c r="C19" i="11"/>
  <c r="D104" i="11"/>
  <c r="F104" i="11"/>
  <c r="H116" i="11" l="1"/>
  <c r="G116" i="11"/>
  <c r="H114" i="11"/>
  <c r="G114" i="11"/>
  <c r="H111" i="11"/>
  <c r="G111" i="11"/>
  <c r="H108" i="11"/>
  <c r="G108" i="11"/>
  <c r="F106" i="11"/>
  <c r="E106" i="11"/>
  <c r="D106" i="11"/>
  <c r="H106" i="11" s="1"/>
  <c r="C106" i="11"/>
  <c r="F119" i="11"/>
  <c r="H104" i="11"/>
  <c r="H102" i="11"/>
  <c r="C104" i="11"/>
  <c r="H100" i="11"/>
  <c r="G100" i="11"/>
  <c r="H98" i="11"/>
  <c r="H95" i="11"/>
  <c r="G95" i="11"/>
  <c r="H93" i="11"/>
  <c r="H91" i="11"/>
  <c r="G91" i="11"/>
  <c r="H89" i="11"/>
  <c r="G89" i="11"/>
  <c r="H62" i="11"/>
  <c r="G62" i="11"/>
  <c r="H51" i="11"/>
  <c r="H48" i="11"/>
  <c r="G48" i="11"/>
  <c r="H44" i="11"/>
  <c r="X30" i="11"/>
  <c r="W30" i="11"/>
  <c r="V30" i="11"/>
  <c r="U30" i="11"/>
  <c r="T30" i="11"/>
  <c r="R30" i="11"/>
  <c r="Q30" i="11"/>
  <c r="P30" i="11"/>
  <c r="O30" i="11"/>
  <c r="N30" i="11"/>
  <c r="W29" i="11"/>
  <c r="V29" i="11"/>
  <c r="V28" i="11" s="1"/>
  <c r="R29" i="11"/>
  <c r="Q29" i="11"/>
  <c r="P29" i="11"/>
  <c r="O29" i="11"/>
  <c r="N29" i="11"/>
  <c r="H29" i="11"/>
  <c r="G29" i="11"/>
  <c r="W28" i="11"/>
  <c r="S26" i="11"/>
  <c r="X24" i="11"/>
  <c r="U29" i="11"/>
  <c r="S25" i="11"/>
  <c r="S24" i="11" s="1"/>
  <c r="W24" i="11"/>
  <c r="V24" i="11"/>
  <c r="U24" i="11"/>
  <c r="R24" i="11"/>
  <c r="Q24" i="11"/>
  <c r="P24" i="11"/>
  <c r="O24" i="11"/>
  <c r="N24" i="11"/>
  <c r="L24" i="11"/>
  <c r="S22" i="11"/>
  <c r="S30" i="11" s="1"/>
  <c r="L30" i="11"/>
  <c r="S21" i="11"/>
  <c r="S20" i="11" s="1"/>
  <c r="L29" i="11"/>
  <c r="W20" i="11"/>
  <c r="V20" i="11"/>
  <c r="U20" i="11"/>
  <c r="T20" i="11"/>
  <c r="R20" i="11"/>
  <c r="Q20" i="11"/>
  <c r="P20" i="11"/>
  <c r="O20" i="11"/>
  <c r="N20" i="11"/>
  <c r="L20" i="11"/>
  <c r="H19" i="11"/>
  <c r="S17" i="11"/>
  <c r="S16" i="11"/>
  <c r="S29" i="11" s="1"/>
  <c r="S28" i="11" s="1"/>
  <c r="X15" i="11"/>
  <c r="W15" i="11"/>
  <c r="V15" i="11"/>
  <c r="U15" i="11"/>
  <c r="T15" i="11"/>
  <c r="S15" i="11"/>
  <c r="R15" i="11"/>
  <c r="Q15" i="11"/>
  <c r="P15" i="11"/>
  <c r="O15" i="11"/>
  <c r="N15" i="11"/>
  <c r="L15" i="11"/>
  <c r="B10" i="11"/>
  <c r="O28" i="11" l="1"/>
  <c r="Q28" i="11"/>
  <c r="G106" i="11"/>
  <c r="E104" i="11"/>
  <c r="E119" i="11" s="1"/>
  <c r="D119" i="11"/>
  <c r="H119" i="11" s="1"/>
  <c r="L28" i="11"/>
  <c r="T24" i="11"/>
  <c r="U28" i="11"/>
  <c r="N28" i="11"/>
  <c r="P28" i="11"/>
  <c r="R28" i="11"/>
  <c r="G44" i="11"/>
  <c r="G51" i="11"/>
  <c r="G93" i="11"/>
  <c r="G98" i="11"/>
  <c r="G102" i="11"/>
  <c r="C119" i="11"/>
  <c r="G19" i="11"/>
  <c r="T29" i="11"/>
  <c r="T28" i="11" s="1"/>
  <c r="X29" i="11"/>
  <c r="X28" i="11" s="1"/>
  <c r="X20" i="11"/>
  <c r="G104" i="11" l="1"/>
  <c r="L32" i="11"/>
  <c r="L37" i="11" s="1"/>
  <c r="L40" i="11" s="1"/>
  <c r="G119" i="11"/>
  <c r="L33" i="11"/>
</calcChain>
</file>

<file path=xl/sharedStrings.xml><?xml version="1.0" encoding="utf-8"?>
<sst xmlns="http://schemas.openxmlformats.org/spreadsheetml/2006/main" count="275" uniqueCount="196">
  <si>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</si>
  <si>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</si>
  <si>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</si>
  <si>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</si>
  <si>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</si>
  <si>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</si>
  <si>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</si>
  <si>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</si>
  <si>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</si>
  <si>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</si>
  <si>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</si>
  <si>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</si>
  <si>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</si>
  <si>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</si>
  <si>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</si>
  <si>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</si>
  <si>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</si>
  <si>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</si>
  <si>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</si>
  <si>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</si>
  <si>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</si>
  <si>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</si>
  <si>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</si>
  <si>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</si>
  <si>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</si>
  <si>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</si>
  <si>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</si>
  <si>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</si>
  <si>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</si>
  <si>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</si>
  <si>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</si>
  <si>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</si>
  <si>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</si>
  <si>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</si>
  <si>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</si>
  <si>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</si>
  <si>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</si>
  <si>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</si>
  <si>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</si>
  <si>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</si>
  <si>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</si>
  <si>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</si>
  <si>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</si>
  <si>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</si>
  <si>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</si>
  <si>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</si>
  <si>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</si>
  <si>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</si>
  <si>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</si>
  <si>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</si>
  <si>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</si>
  <si>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</si>
  <si>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</si>
  <si>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</si>
  <si>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</si>
  <si>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</si>
  <si>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</si>
  <si>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</si>
  <si>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</si>
  <si>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</si>
  <si>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</si>
  <si>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</si>
  <si>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</si>
  <si>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</si>
  <si>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</si>
  <si>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</si>
  <si>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</si>
  <si>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</si>
  <si>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</si>
  <si>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</si>
  <si>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</si>
  <si>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</si>
  <si>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</si>
  <si>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</si>
  <si>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</si>
  <si>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</si>
  <si>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</si>
  <si>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</si>
  <si>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</si>
  <si>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</si>
  <si>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</si>
  <si>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</si>
  <si>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</si>
  <si>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</si>
  <si>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</si>
  <si>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</si>
  <si>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</si>
  <si>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</si>
  <si>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</si>
  <si>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</si>
  <si>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</si>
  <si>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</si>
  <si>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</si>
  <si>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</si>
  <si>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</si>
  <si>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</si>
  <si>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</si>
  <si>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</si>
  <si>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</si>
  <si>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</si>
  <si>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</si>
  <si>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</si>
  <si>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</si>
  <si>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</si>
  <si>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</si>
  <si>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</si>
  <si>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</si>
  <si>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</si>
  <si>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</si>
  <si>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</si>
  <si>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</si>
  <si>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</si>
  <si>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</si>
  <si>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</si>
  <si>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</si>
  <si>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</si>
  <si>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</si>
  <si>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</si>
  <si>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</si>
  <si>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</si>
  <si>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</si>
  <si>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</si>
  <si>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</si>
  <si>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</si>
  <si>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</si>
  <si>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</si>
  <si>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</si>
  <si>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</si>
  <si>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</si>
  <si>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</si>
  <si>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</si>
  <si>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</si>
  <si>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</si>
  <si>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</si>
  <si>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 xml:space="preserve">                     по многоквартирному дому, расположенному по адресу:  Мясниковой, 6/3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</si>
  <si>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</si>
  <si>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</si>
  <si>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</si>
  <si>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</si>
  <si>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</si>
  <si>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</si>
  <si>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</si>
  <si>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</si>
  <si>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</si>
  <si>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</si>
  <si>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</si>
  <si>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</si>
  <si>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</si>
  <si>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</si>
  <si>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</si>
  <si>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</si>
  <si>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</si>
  <si>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</si>
  <si>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</si>
  <si>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</si>
  <si>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</si>
  <si>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</si>
  <si>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</si>
  <si>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</si>
  <si>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</si>
  <si>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</si>
  <si>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</si>
  <si>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</si>
  <si>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</si>
  <si>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</si>
  <si>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</si>
  <si>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</si>
  <si>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</si>
  <si>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</si>
  <si>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</si>
  <si>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</si>
  <si>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</si>
  <si>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</si>
  <si>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    подкачивающих насосов</t>
  </si>
  <si>
    <t>(подогрев)</t>
  </si>
  <si>
    <t xml:space="preserve">                           о деятельности за отчетный период с 01.01.2019г. по 31.12.2019 г.</t>
  </si>
  <si>
    <t>9. Обслуживание ППА</t>
  </si>
  <si>
    <t>10. Обслуживание</t>
  </si>
  <si>
    <t>11. Обслуживание водонагревателя</t>
  </si>
  <si>
    <t xml:space="preserve">12. Техническое обслуживание </t>
  </si>
  <si>
    <t>13. Услуги и работы по управлению</t>
  </si>
  <si>
    <t>Директор ООО "УК "Стрижи"                                             Р.Д.Хромых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</si>
  <si>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</si>
  <si>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</si>
  <si>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</si>
  <si>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</si>
  <si>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</si>
  <si>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</si>
  <si>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Замена торсионной пружины (Акт от 25.02.19г)</t>
  </si>
  <si>
    <t>Замена торсионной пружины (Акт от 20.04.19г)</t>
  </si>
  <si>
    <t>Остаток д/ср-в:"Пост.от размещ.оборуд.связи"</t>
  </si>
  <si>
    <t>Поступления от размещения оборудования связи</t>
  </si>
  <si>
    <t>Замена стеклопакета (подъезд №2)</t>
  </si>
  <si>
    <t xml:space="preserve">Разовый </t>
  </si>
  <si>
    <t>сбор</t>
  </si>
  <si>
    <t>в/наблюд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</si>
</sst>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479D-3D2C-40D8-BD22-DCE9BFE8CF38}">
  <sheetPr>
    <pageSetUpPr fitToPage="1"/>
  </sheetPr>
  <dimension ref="A1:X155"/>
  <sheetViews>
    <sheetView tabSelected="1" workbookViewId="0">
      <selection activeCell="A4" sqref="A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3" width="14.8554687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3" max="23" width="11.85546875" bestFit="1" customWidth="1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133</v>
      </c>
      <c r="K3" s="2"/>
      <c r="L3" s="2"/>
      <c r="M3" s="2"/>
      <c r="N3" s="2"/>
      <c r="O3" s="2"/>
      <c r="P3" s="3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133</v>
      </c>
      <c r="B4" s="2"/>
      <c r="C4" s="2"/>
      <c r="D4" s="2"/>
      <c r="E4" s="2"/>
      <c r="F4" s="2"/>
      <c r="G4" s="3"/>
      <c r="H4" s="3"/>
      <c r="I4" s="4"/>
      <c r="J4" s="2" t="s">
        <v>175</v>
      </c>
      <c r="K4" s="2"/>
      <c r="L4" s="2"/>
      <c r="M4" s="2"/>
      <c r="N4" s="2"/>
      <c r="O4" s="2"/>
      <c r="P4" s="3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175</v>
      </c>
      <c r="B5" s="2"/>
      <c r="C5" s="2"/>
      <c r="D5" s="2"/>
      <c r="E5" s="2"/>
      <c r="F5" s="2"/>
      <c r="G5" s="3"/>
      <c r="H5" s="3"/>
      <c r="I5" s="4"/>
      <c r="J5" s="2" t="s">
        <v>134</v>
      </c>
      <c r="K5" s="2"/>
      <c r="L5" s="2"/>
      <c r="M5" s="2"/>
      <c r="N5" s="2"/>
      <c r="O5" s="2"/>
      <c r="P5" s="3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134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3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193</v>
      </c>
      <c r="N9" s="119" t="s">
        <v>125</v>
      </c>
      <c r="O9" s="119" t="s">
        <v>125</v>
      </c>
      <c r="P9" s="119" t="s">
        <v>126</v>
      </c>
      <c r="Q9" s="119" t="s">
        <v>127</v>
      </c>
      <c r="R9" s="118" t="s">
        <v>128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</f>
        <v>15841.2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194</v>
      </c>
      <c r="N10" s="125" t="s">
        <v>129</v>
      </c>
      <c r="O10" s="125" t="s">
        <v>129</v>
      </c>
      <c r="P10" s="125" t="s">
        <v>130</v>
      </c>
      <c r="Q10" s="125" t="s">
        <v>129</v>
      </c>
      <c r="R10" s="125" t="s">
        <v>129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195</v>
      </c>
      <c r="N11" s="126" t="s">
        <v>131</v>
      </c>
      <c r="O11" s="126" t="s">
        <v>174</v>
      </c>
      <c r="P11" s="126" t="s">
        <v>129</v>
      </c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15841.2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182</v>
      </c>
      <c r="L13" s="131">
        <v>-1680527.02</v>
      </c>
      <c r="M13" s="131"/>
      <c r="N13" s="131"/>
      <c r="O13" s="131"/>
      <c r="P13" s="131"/>
      <c r="Q13" s="131"/>
      <c r="R13" s="131"/>
      <c r="S13" s="132"/>
      <c r="T13" s="147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8"/>
      <c r="N14" s="146"/>
      <c r="O14" s="146"/>
      <c r="P14" s="146"/>
      <c r="Q14" s="146"/>
      <c r="R14" s="146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183</v>
      </c>
      <c r="L15" s="139">
        <f>L16+L17+L18</f>
        <v>2207240.7199999997</v>
      </c>
      <c r="M15" s="139">
        <f>M16+M17+M18</f>
        <v>0</v>
      </c>
      <c r="N15" s="139">
        <f t="shared" ref="N15:X15" si="0">N16+N17+N18</f>
        <v>5353.62</v>
      </c>
      <c r="O15" s="139">
        <f t="shared" si="0"/>
        <v>16446.82</v>
      </c>
      <c r="P15" s="139">
        <f t="shared" si="0"/>
        <v>6435.6</v>
      </c>
      <c r="Q15" s="139">
        <f t="shared" si="0"/>
        <v>5826.34</v>
      </c>
      <c r="R15" s="139">
        <f t="shared" si="0"/>
        <v>269657.09000000003</v>
      </c>
      <c r="S15" s="139">
        <f>S16+S17+S18</f>
        <v>332226.71000000002</v>
      </c>
      <c r="T15" s="139">
        <f t="shared" si="0"/>
        <v>772.29</v>
      </c>
      <c r="U15" s="139">
        <f t="shared" si="0"/>
        <v>-149.88999999999999</v>
      </c>
      <c r="V15" s="139">
        <f t="shared" si="0"/>
        <v>-339.72</v>
      </c>
      <c r="W15" s="139">
        <f t="shared" si="0"/>
        <v>211962.64</v>
      </c>
      <c r="X15" s="140">
        <f t="shared" si="0"/>
        <v>119981.39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1726724.49</v>
      </c>
      <c r="M16" s="139">
        <v>0</v>
      </c>
      <c r="N16" s="139">
        <v>3151.79</v>
      </c>
      <c r="O16" s="139">
        <v>15541.12</v>
      </c>
      <c r="P16" s="139">
        <v>5422.75</v>
      </c>
      <c r="Q16" s="139">
        <v>3570.82</v>
      </c>
      <c r="R16" s="139">
        <v>181364.85</v>
      </c>
      <c r="S16" s="139">
        <f>T16+U16+V16+W16+X16</f>
        <v>119454.78000000001</v>
      </c>
      <c r="T16" s="139">
        <v>772.29</v>
      </c>
      <c r="U16" s="139">
        <v>-149.88999999999999</v>
      </c>
      <c r="V16" s="139">
        <v>-339.72</v>
      </c>
      <c r="W16" s="139">
        <v>211962.64</v>
      </c>
      <c r="X16" s="140">
        <v>-92790.54</v>
      </c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480516.23</v>
      </c>
      <c r="M17" s="139">
        <v>0</v>
      </c>
      <c r="N17" s="139">
        <v>2201.83</v>
      </c>
      <c r="O17" s="139">
        <v>905.7</v>
      </c>
      <c r="P17" s="139">
        <v>1012.85</v>
      </c>
      <c r="Q17" s="139">
        <v>2255.52</v>
      </c>
      <c r="R17" s="139">
        <v>88292.24</v>
      </c>
      <c r="S17" s="139">
        <f>T17+U17+V17+W17+X17</f>
        <v>212771.93</v>
      </c>
      <c r="T17" s="139">
        <v>0</v>
      </c>
      <c r="U17" s="139">
        <v>0</v>
      </c>
      <c r="V17" s="139">
        <v>0</v>
      </c>
      <c r="W17" s="139">
        <v>0</v>
      </c>
      <c r="X17" s="140">
        <v>212771.93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</row>
    <row r="19" spans="1:24" ht="16.5" customHeight="1" x14ac:dyDescent="0.25">
      <c r="A19" s="40" t="s">
        <v>38</v>
      </c>
      <c r="B19" s="31" t="s">
        <v>39</v>
      </c>
      <c r="C19" s="41">
        <f>D19*15841.2*12</f>
        <v>596896.41599999997</v>
      </c>
      <c r="D19" s="42">
        <v>3.14</v>
      </c>
      <c r="E19" s="41">
        <f>F19*15841.2*12</f>
        <v>596896.41599999997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24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184</v>
      </c>
      <c r="L20" s="139">
        <f>L21+L22+L23</f>
        <v>6472713.79</v>
      </c>
      <c r="M20" s="139">
        <f>M21+M22+M23</f>
        <v>14756.6</v>
      </c>
      <c r="N20" s="139">
        <f t="shared" ref="N20:X20" si="1">N21+N22+N23</f>
        <v>19730.670000000002</v>
      </c>
      <c r="O20" s="139">
        <f t="shared" si="1"/>
        <v>93876.72</v>
      </c>
      <c r="P20" s="139">
        <f t="shared" si="1"/>
        <v>32094.34</v>
      </c>
      <c r="Q20" s="139">
        <f t="shared" si="1"/>
        <v>21613.429999999997</v>
      </c>
      <c r="R20" s="139">
        <f t="shared" si="1"/>
        <v>735682.95</v>
      </c>
      <c r="S20" s="139">
        <f t="shared" si="1"/>
        <v>316253.39000000007</v>
      </c>
      <c r="T20" s="139">
        <f t="shared" si="1"/>
        <v>0</v>
      </c>
      <c r="U20" s="139">
        <f t="shared" si="1"/>
        <v>0</v>
      </c>
      <c r="V20" s="139">
        <f t="shared" si="1"/>
        <v>0</v>
      </c>
      <c r="W20" s="139">
        <f t="shared" si="1"/>
        <v>321850.31000000006</v>
      </c>
      <c r="X20" s="140">
        <f t="shared" si="1"/>
        <v>-5596.92</v>
      </c>
    </row>
    <row r="21" spans="1:24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7">
        <v>6384083.1100000003</v>
      </c>
      <c r="M21" s="139">
        <f>14732.59+24.01</f>
        <v>14756.6</v>
      </c>
      <c r="N21" s="137">
        <f>19746.05-24.71</f>
        <v>19721.34</v>
      </c>
      <c r="O21" s="137">
        <f>94120.57-289.57</f>
        <v>93831</v>
      </c>
      <c r="P21" s="139">
        <f>32181.53-103.05</f>
        <v>32078.48</v>
      </c>
      <c r="Q21" s="137">
        <f>21650.6-47.43</f>
        <v>21603.17</v>
      </c>
      <c r="R21" s="137">
        <f>738756.23-1798.65-1635.7</f>
        <v>735321.88</v>
      </c>
      <c r="S21" s="139">
        <f>T21+U21+V21+W21+X21</f>
        <v>316253.39000000007</v>
      </c>
      <c r="T21" s="139">
        <v>0</v>
      </c>
      <c r="U21" s="139">
        <v>0</v>
      </c>
      <c r="V21" s="139">
        <v>0</v>
      </c>
      <c r="W21" s="139">
        <f>319057.96+1156.65+1635.7</f>
        <v>321850.31000000006</v>
      </c>
      <c r="X21" s="140">
        <f>-11328.09+5731.17</f>
        <v>-5596.92</v>
      </c>
    </row>
    <row r="22" spans="1:24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7">
        <v>88630.68</v>
      </c>
      <c r="M22" s="139">
        <v>0</v>
      </c>
      <c r="N22" s="137">
        <v>9.33</v>
      </c>
      <c r="O22" s="137">
        <v>45.72</v>
      </c>
      <c r="P22" s="139">
        <v>15.86</v>
      </c>
      <c r="Q22" s="137">
        <v>10.26</v>
      </c>
      <c r="R22" s="139">
        <v>361.07</v>
      </c>
      <c r="S22" s="139">
        <f>T22+U22+V22+W22+X22</f>
        <v>0</v>
      </c>
      <c r="T22" s="139">
        <v>0</v>
      </c>
      <c r="U22" s="139">
        <v>0</v>
      </c>
      <c r="V22" s="139">
        <v>0</v>
      </c>
      <c r="W22" s="139">
        <v>0</v>
      </c>
      <c r="X22" s="140">
        <v>0</v>
      </c>
    </row>
    <row r="23" spans="1:24" ht="16.5" customHeight="1" x14ac:dyDescent="0.25">
      <c r="A23" s="24" t="s">
        <v>49</v>
      </c>
      <c r="B23" s="31" t="s">
        <v>166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37"/>
      <c r="N23" s="151"/>
      <c r="O23" s="151"/>
      <c r="P23" s="151"/>
      <c r="Q23" s="151"/>
      <c r="R23" s="151"/>
      <c r="S23" s="139"/>
      <c r="T23" s="139"/>
      <c r="U23" s="139"/>
      <c r="V23" s="139"/>
      <c r="W23" s="151"/>
      <c r="X23" s="140"/>
    </row>
    <row r="24" spans="1:24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185</v>
      </c>
      <c r="L24" s="139">
        <f>L25+L26+L27</f>
        <v>7469942.3699999992</v>
      </c>
      <c r="M24" s="139">
        <f>M25+M26+M27</f>
        <v>12969.07</v>
      </c>
      <c r="N24" s="139">
        <f t="shared" ref="N24:X24" si="2">N25+N26+N27</f>
        <v>21136.47</v>
      </c>
      <c r="O24" s="139">
        <f t="shared" si="2"/>
        <v>96068.71</v>
      </c>
      <c r="P24" s="139">
        <f t="shared" si="2"/>
        <v>33784.01</v>
      </c>
      <c r="Q24" s="139">
        <f t="shared" si="2"/>
        <v>23095.040000000001</v>
      </c>
      <c r="R24" s="139">
        <f t="shared" si="2"/>
        <v>812717.78</v>
      </c>
      <c r="S24" s="139">
        <f t="shared" si="2"/>
        <v>560695.39</v>
      </c>
      <c r="T24" s="139">
        <f t="shared" si="2"/>
        <v>1443.63</v>
      </c>
      <c r="U24" s="139">
        <f t="shared" si="2"/>
        <v>487.24</v>
      </c>
      <c r="V24" s="139">
        <f t="shared" si="2"/>
        <v>528.80999999999995</v>
      </c>
      <c r="W24" s="139">
        <f t="shared" si="2"/>
        <v>530393.06999999995</v>
      </c>
      <c r="X24" s="140">
        <f t="shared" si="2"/>
        <v>27842.639999999999</v>
      </c>
    </row>
    <row r="25" spans="1:24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7">
        <v>6989426.1399999997</v>
      </c>
      <c r="M25" s="137">
        <v>12969.07</v>
      </c>
      <c r="N25" s="139">
        <v>21136.47</v>
      </c>
      <c r="O25" s="139">
        <v>96068.71</v>
      </c>
      <c r="P25" s="139">
        <v>33784.01</v>
      </c>
      <c r="Q25" s="139">
        <v>23095.040000000001</v>
      </c>
      <c r="R25" s="139">
        <v>797793.88</v>
      </c>
      <c r="S25" s="139">
        <f>T25+U25+V25+W25+X25</f>
        <v>560695.39</v>
      </c>
      <c r="T25" s="139">
        <f>1116.68+326.95</f>
        <v>1443.63</v>
      </c>
      <c r="U25" s="139">
        <v>487.24</v>
      </c>
      <c r="V25" s="139">
        <v>528.80999999999995</v>
      </c>
      <c r="W25" s="139">
        <v>530393.06999999995</v>
      </c>
      <c r="X25" s="140">
        <v>27842.639999999999</v>
      </c>
    </row>
    <row r="26" spans="1:24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f>82565.17+397951.06</f>
        <v>480516.23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14923.9</v>
      </c>
      <c r="S26" s="139">
        <f t="shared" ref="S26" si="3">T26+U26+V26+W26+X26</f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</row>
    <row r="27" spans="1:24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39"/>
      <c r="N27" s="152"/>
      <c r="O27" s="152"/>
      <c r="P27" s="152"/>
      <c r="Q27" s="152"/>
      <c r="R27" s="152"/>
      <c r="S27" s="139"/>
      <c r="T27" s="151"/>
      <c r="U27" s="139"/>
      <c r="V27" s="139"/>
      <c r="W27" s="151"/>
      <c r="X27" s="155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186</v>
      </c>
      <c r="L28" s="139">
        <f>L29+L30+L31</f>
        <v>1210012.1400000008</v>
      </c>
      <c r="M28" s="139">
        <f>M29+M30+M31</f>
        <v>1787.5300000000007</v>
      </c>
      <c r="N28" s="139">
        <f t="shared" ref="N28:X28" si="4">N29+N30+N31</f>
        <v>3947.8199999999997</v>
      </c>
      <c r="O28" s="139">
        <f t="shared" si="4"/>
        <v>14254.829999999989</v>
      </c>
      <c r="P28" s="139">
        <f t="shared" si="4"/>
        <v>4745.9299999999939</v>
      </c>
      <c r="Q28" s="139">
        <f t="shared" si="4"/>
        <v>4344.7299999999977</v>
      </c>
      <c r="R28" s="139">
        <f t="shared" si="4"/>
        <v>192622.26</v>
      </c>
      <c r="S28" s="139">
        <f t="shared" si="4"/>
        <v>87784.710000000079</v>
      </c>
      <c r="T28" s="139">
        <f t="shared" si="4"/>
        <v>-671.34000000000015</v>
      </c>
      <c r="U28" s="139">
        <f t="shared" si="4"/>
        <v>-637.13</v>
      </c>
      <c r="V28" s="139">
        <f t="shared" si="4"/>
        <v>-868.53</v>
      </c>
      <c r="W28" s="139">
        <f t="shared" si="4"/>
        <v>3419.8800000001211</v>
      </c>
      <c r="X28" s="140">
        <f t="shared" si="4"/>
        <v>86541.83</v>
      </c>
    </row>
    <row r="29" spans="1:24" ht="15.75" x14ac:dyDescent="0.25">
      <c r="A29" s="45" t="s">
        <v>57</v>
      </c>
      <c r="B29" s="46" t="s">
        <v>39</v>
      </c>
      <c r="C29" s="41">
        <f>D29*15841.2*12</f>
        <v>752773.82400000002</v>
      </c>
      <c r="D29" s="47">
        <v>3.96</v>
      </c>
      <c r="E29" s="41">
        <f>F29*15841.2*12</f>
        <v>752773.82400000002</v>
      </c>
      <c r="F29" s="68">
        <v>3.96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 t="shared" ref="L29:X30" si="5">L16+L21-L25</f>
        <v>1121381.4600000009</v>
      </c>
      <c r="M29" s="139">
        <f t="shared" si="5"/>
        <v>1787.5300000000007</v>
      </c>
      <c r="N29" s="139">
        <f t="shared" si="5"/>
        <v>1736.6599999999999</v>
      </c>
      <c r="O29" s="139">
        <f t="shared" si="5"/>
        <v>13303.409999999989</v>
      </c>
      <c r="P29" s="139">
        <f t="shared" si="5"/>
        <v>3717.2199999999939</v>
      </c>
      <c r="Q29" s="139">
        <f t="shared" si="5"/>
        <v>2078.9499999999971</v>
      </c>
      <c r="R29" s="139">
        <f t="shared" si="5"/>
        <v>118892.84999999998</v>
      </c>
      <c r="S29" s="139">
        <f t="shared" si="5"/>
        <v>-124987.21999999991</v>
      </c>
      <c r="T29" s="139">
        <f t="shared" si="5"/>
        <v>-671.34000000000015</v>
      </c>
      <c r="U29" s="139">
        <f t="shared" si="5"/>
        <v>-637.13</v>
      </c>
      <c r="V29" s="139">
        <f t="shared" si="5"/>
        <v>-868.53</v>
      </c>
      <c r="W29" s="139">
        <f t="shared" si="5"/>
        <v>3419.8800000001211</v>
      </c>
      <c r="X29" s="140">
        <f>X16+X21-X25</f>
        <v>-126230.09999999999</v>
      </c>
    </row>
    <row r="30" spans="1:24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 t="shared" si="5"/>
        <v>88630.679999999935</v>
      </c>
      <c r="M30" s="139">
        <f t="shared" si="5"/>
        <v>0</v>
      </c>
      <c r="N30" s="139">
        <f t="shared" si="5"/>
        <v>2211.16</v>
      </c>
      <c r="O30" s="139">
        <f t="shared" si="5"/>
        <v>951.42000000000007</v>
      </c>
      <c r="P30" s="139">
        <f t="shared" si="5"/>
        <v>1028.71</v>
      </c>
      <c r="Q30" s="139">
        <f t="shared" si="5"/>
        <v>2265.7800000000002</v>
      </c>
      <c r="R30" s="139">
        <f t="shared" si="5"/>
        <v>73729.410000000018</v>
      </c>
      <c r="S30" s="139">
        <f t="shared" si="5"/>
        <v>212771.93</v>
      </c>
      <c r="T30" s="139">
        <f t="shared" si="5"/>
        <v>0</v>
      </c>
      <c r="U30" s="139">
        <f t="shared" si="5"/>
        <v>0</v>
      </c>
      <c r="V30" s="139">
        <f t="shared" si="5"/>
        <v>0</v>
      </c>
      <c r="W30" s="139">
        <f t="shared" si="5"/>
        <v>0</v>
      </c>
      <c r="X30" s="140">
        <f t="shared" si="5"/>
        <v>212771.93</v>
      </c>
    </row>
    <row r="31" spans="1:24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</row>
    <row r="32" spans="1:24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E119</f>
        <v>6483783.9539999999</v>
      </c>
      <c r="M32" s="139">
        <v>0</v>
      </c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</row>
    <row r="33" spans="1:24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-11070.163999999873</v>
      </c>
      <c r="M33" s="139">
        <f>M20-M32</f>
        <v>14756.6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</row>
    <row r="34" spans="1:24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</row>
    <row r="35" spans="1:24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</row>
    <row r="36" spans="1:24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7"/>
      <c r="S36" s="139"/>
      <c r="T36" s="139"/>
      <c r="U36" s="139"/>
      <c r="V36" s="139"/>
      <c r="W36" s="139"/>
      <c r="X36" s="138"/>
    </row>
    <row r="37" spans="1:24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986158.41599999927</v>
      </c>
      <c r="M37" s="139">
        <f>M24-M32</f>
        <v>12969.07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7"/>
      <c r="X37" s="138"/>
    </row>
    <row r="38" spans="1:24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4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9"/>
      <c r="S39" s="137"/>
      <c r="T39" s="137"/>
      <c r="U39" s="137"/>
      <c r="V39" s="137"/>
      <c r="W39" s="137"/>
      <c r="X39" s="138"/>
    </row>
    <row r="40" spans="1:24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132</v>
      </c>
      <c r="K40" s="130" t="s">
        <v>187</v>
      </c>
      <c r="L40" s="136">
        <f>L13+L37</f>
        <v>-694368.60400000075</v>
      </c>
      <c r="M40" s="136">
        <f>M13+M37</f>
        <v>12969.07</v>
      </c>
      <c r="N40" s="136"/>
      <c r="O40" s="136"/>
      <c r="P40" s="136"/>
      <c r="Q40" s="136"/>
      <c r="R40" s="136"/>
      <c r="S40" s="139"/>
      <c r="T40" s="139"/>
      <c r="U40" s="139"/>
      <c r="V40" s="139"/>
      <c r="W40" s="139"/>
      <c r="X40" s="140"/>
    </row>
    <row r="41" spans="1:24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0" t="s">
        <v>3</v>
      </c>
      <c r="L41" s="139"/>
      <c r="M41" s="139"/>
      <c r="N41" s="137"/>
      <c r="O41" s="137"/>
      <c r="P41" s="137"/>
      <c r="Q41" s="137"/>
      <c r="R41" s="137"/>
      <c r="S41" s="139"/>
      <c r="T41" s="139"/>
      <c r="U41" s="139"/>
      <c r="V41" s="139"/>
      <c r="W41" s="139"/>
      <c r="X41" s="140"/>
    </row>
    <row r="42" spans="1:24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191</v>
      </c>
      <c r="L42" s="139">
        <f>32751+43110</f>
        <v>75861</v>
      </c>
      <c r="M42" s="139"/>
      <c r="N42" s="137"/>
      <c r="O42" s="137"/>
      <c r="P42" s="137"/>
      <c r="Q42" s="137"/>
      <c r="R42" s="137"/>
      <c r="S42" s="139"/>
      <c r="T42" s="139"/>
      <c r="U42" s="139"/>
      <c r="V42" s="139"/>
      <c r="W42" s="139"/>
      <c r="X42" s="140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192</v>
      </c>
      <c r="L43" s="139">
        <v>3795.33</v>
      </c>
      <c r="M43" s="139"/>
      <c r="N43" s="149"/>
      <c r="O43" s="149"/>
      <c r="P43" s="149"/>
      <c r="Q43" s="149"/>
      <c r="R43" s="149"/>
      <c r="S43" s="139"/>
      <c r="T43" s="139"/>
      <c r="U43" s="139"/>
      <c r="V43" s="139"/>
      <c r="W43" s="139"/>
      <c r="X43" s="140"/>
    </row>
    <row r="44" spans="1:24" ht="15.75" x14ac:dyDescent="0.25">
      <c r="A44" s="45" t="s">
        <v>79</v>
      </c>
      <c r="B44" s="49" t="s">
        <v>80</v>
      </c>
      <c r="C44" s="41">
        <f>D44*15841.2*12</f>
        <v>254726.49600000004</v>
      </c>
      <c r="D44" s="47">
        <v>1.34</v>
      </c>
      <c r="E44" s="41">
        <f>F44*15841.2*12</f>
        <v>254726.49600000004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 t="s">
        <v>188</v>
      </c>
      <c r="L44" s="139">
        <v>867.78</v>
      </c>
      <c r="M44" s="139"/>
      <c r="N44" s="137"/>
      <c r="O44" s="137"/>
      <c r="P44" s="137"/>
      <c r="Q44" s="137"/>
      <c r="R44" s="137"/>
      <c r="S44" s="139"/>
      <c r="T44" s="139"/>
      <c r="U44" s="139"/>
      <c r="V44" s="139"/>
      <c r="W44" s="139"/>
      <c r="X44" s="140"/>
    </row>
    <row r="45" spans="1:24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189</v>
      </c>
      <c r="L45" s="139">
        <v>867.78</v>
      </c>
      <c r="M45" s="139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</row>
    <row r="46" spans="1:24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190</v>
      </c>
      <c r="L46" s="139">
        <f>L42-L43-L44-L45</f>
        <v>70330.11</v>
      </c>
      <c r="M46" s="139"/>
      <c r="N46" s="137"/>
      <c r="O46" s="137"/>
      <c r="P46" s="137"/>
      <c r="Q46" s="137"/>
      <c r="R46" s="137"/>
      <c r="S46" s="139"/>
      <c r="T46" s="139"/>
      <c r="U46" s="139"/>
      <c r="V46" s="139"/>
      <c r="W46" s="139"/>
      <c r="X46" s="140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76</v>
      </c>
      <c r="L47" s="137"/>
      <c r="M47" s="137"/>
      <c r="N47" s="137"/>
      <c r="O47" s="137"/>
      <c r="P47" s="137"/>
      <c r="Q47" s="137"/>
      <c r="R47" s="137"/>
      <c r="S47" s="139"/>
      <c r="T47" s="139"/>
      <c r="U47" s="139"/>
      <c r="V47" s="139"/>
      <c r="W47" s="139"/>
      <c r="X47" s="140"/>
    </row>
    <row r="48" spans="1:24" ht="16.5" thickBot="1" x14ac:dyDescent="0.3">
      <c r="A48" s="45" t="s">
        <v>84</v>
      </c>
      <c r="B48" s="49" t="s">
        <v>85</v>
      </c>
      <c r="C48" s="41">
        <f>D48*15841.2*12</f>
        <v>49424.544000000009</v>
      </c>
      <c r="D48" s="47">
        <v>0.26</v>
      </c>
      <c r="E48" s="41">
        <f>F48*15841.2*12</f>
        <v>49424.544000000009</v>
      </c>
      <c r="F48" s="68">
        <v>0.26</v>
      </c>
      <c r="G48" s="43">
        <f>C48-E48</f>
        <v>0</v>
      </c>
      <c r="H48" s="47">
        <f>D48-F48</f>
        <v>0</v>
      </c>
      <c r="I48" s="35"/>
      <c r="J48" s="142"/>
      <c r="K48" s="143" t="s">
        <v>172</v>
      </c>
      <c r="L48" s="143"/>
      <c r="M48" s="143"/>
      <c r="N48" s="143"/>
      <c r="O48" s="143"/>
      <c r="P48" s="143"/>
      <c r="Q48" s="143"/>
      <c r="R48" s="143"/>
      <c r="S48" s="144"/>
      <c r="T48" s="144"/>
      <c r="U48" s="144"/>
      <c r="V48" s="144"/>
      <c r="W48" s="144"/>
      <c r="X48" s="145"/>
    </row>
    <row r="49" spans="1:24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3"/>
      <c r="S49" s="146"/>
      <c r="T49" s="146"/>
      <c r="U49" s="146"/>
      <c r="V49" s="146"/>
      <c r="W49" s="146"/>
      <c r="X49" s="3"/>
    </row>
    <row r="50" spans="1:24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3"/>
      <c r="S50" s="146"/>
      <c r="T50" s="146"/>
      <c r="U50" s="146"/>
      <c r="V50" s="146"/>
      <c r="W50" s="3"/>
      <c r="X50" s="3"/>
    </row>
    <row r="51" spans="1:24" ht="15.75" x14ac:dyDescent="0.25">
      <c r="A51" s="40" t="s">
        <v>88</v>
      </c>
      <c r="B51" s="31" t="s">
        <v>89</v>
      </c>
      <c r="C51" s="41">
        <f>D51*15841.2*12</f>
        <v>817405.92</v>
      </c>
      <c r="D51" s="42">
        <v>4.3</v>
      </c>
      <c r="E51" s="41">
        <f>F51*15841.2*12</f>
        <v>817405.92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x14ac:dyDescent="0.25">
      <c r="A53" s="40" t="s">
        <v>92</v>
      </c>
      <c r="B53" s="31" t="s">
        <v>115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3"/>
      <c r="S53" s="146"/>
      <c r="T53" s="146"/>
      <c r="U53" s="146"/>
      <c r="V53" s="146"/>
      <c r="W53" s="146"/>
      <c r="X53" s="146"/>
    </row>
    <row r="54" spans="1:24" ht="15.75" x14ac:dyDescent="0.25">
      <c r="A54" s="24" t="s">
        <v>49</v>
      </c>
      <c r="B54" s="31" t="s">
        <v>114</v>
      </c>
      <c r="C54" s="60"/>
      <c r="D54" s="61"/>
      <c r="E54" s="60"/>
      <c r="F54" s="61"/>
      <c r="G54" s="62"/>
      <c r="H54" s="61"/>
      <c r="I54" s="35"/>
      <c r="K54" s="3"/>
      <c r="S54" s="146"/>
      <c r="T54" s="146"/>
      <c r="U54" s="146"/>
      <c r="V54" s="146"/>
      <c r="W54" s="146"/>
    </row>
    <row r="55" spans="1:24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</row>
    <row r="56" spans="1:24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4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4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4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4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4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4" x14ac:dyDescent="0.25">
      <c r="A62" s="45" t="s">
        <v>100</v>
      </c>
      <c r="B62" s="49" t="s">
        <v>101</v>
      </c>
      <c r="C62" s="41">
        <f>D62*15841.2*12</f>
        <v>893443.67999999993</v>
      </c>
      <c r="D62" s="47">
        <v>4.7</v>
      </c>
      <c r="E62" s="41">
        <f>F62*15841.2*12</f>
        <v>893443.67999999993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4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4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146</v>
      </c>
      <c r="C66" s="64"/>
      <c r="D66" s="153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147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4" t="s">
        <v>148</v>
      </c>
      <c r="B68" s="31" t="s">
        <v>149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150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151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152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153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154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155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156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157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158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167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53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159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160</v>
      </c>
      <c r="B82" s="31" t="s">
        <v>161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162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163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164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165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168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117</v>
      </c>
      <c r="B89" s="49" t="s">
        <v>119</v>
      </c>
      <c r="C89" s="41">
        <f>D89*15841.2*12</f>
        <v>5702.8320000000003</v>
      </c>
      <c r="D89" s="68">
        <v>0.03</v>
      </c>
      <c r="E89" s="41">
        <v>5184</v>
      </c>
      <c r="F89" s="42">
        <v>0.03</v>
      </c>
      <c r="G89" s="43">
        <f>C89-E89</f>
        <v>518.83200000000033</v>
      </c>
      <c r="H89" s="47">
        <f>D89-F89</f>
        <v>0</v>
      </c>
      <c r="I89" s="35"/>
    </row>
    <row r="90" spans="1:9" x14ac:dyDescent="0.25">
      <c r="A90" s="40" t="s">
        <v>118</v>
      </c>
      <c r="B90" s="31" t="s">
        <v>120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121</v>
      </c>
      <c r="B91" s="110" t="s">
        <v>109</v>
      </c>
      <c r="C91" s="41">
        <f>D91*15841.2*12-0.53</f>
        <v>260428.79800000004</v>
      </c>
      <c r="D91" s="68">
        <v>1.37</v>
      </c>
      <c r="E91" s="41">
        <f>F91*15841.2*12-0.54</f>
        <v>260428.78800000003</v>
      </c>
      <c r="F91" s="68">
        <v>1.37</v>
      </c>
      <c r="G91" s="43">
        <f>C91-E91</f>
        <v>1.0000000009313226E-2</v>
      </c>
      <c r="H91" s="47">
        <f>D91-F91</f>
        <v>0</v>
      </c>
      <c r="I91" s="35"/>
    </row>
    <row r="92" spans="1:9" x14ac:dyDescent="0.25">
      <c r="A92" s="40" t="s">
        <v>116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176</v>
      </c>
      <c r="B93" s="49" t="s">
        <v>85</v>
      </c>
      <c r="C93" s="41">
        <f>D93*15841.2*12</f>
        <v>83641.536000000007</v>
      </c>
      <c r="D93" s="78">
        <v>0.44</v>
      </c>
      <c r="E93" s="41">
        <f>F93*15841.2*12</f>
        <v>83641.536000000007</v>
      </c>
      <c r="F93" s="68">
        <v>0.44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177</v>
      </c>
      <c r="B95" s="49" t="s">
        <v>85</v>
      </c>
      <c r="C95" s="41">
        <f>D95*15841.2*12</f>
        <v>89344.367999999988</v>
      </c>
      <c r="D95" s="78">
        <v>0.47</v>
      </c>
      <c r="E95" s="41">
        <f>F95*15841.2*12</f>
        <v>89344.367999999988</v>
      </c>
      <c r="F95" s="68">
        <v>0.47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135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136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178</v>
      </c>
      <c r="B98" s="49" t="s">
        <v>85</v>
      </c>
      <c r="C98" s="41">
        <f>D98*15841.2*12</f>
        <v>49424.544000000009</v>
      </c>
      <c r="D98" s="111">
        <v>0.26</v>
      </c>
      <c r="E98" s="41">
        <f>F98*15841.2*12</f>
        <v>49424.544000000009</v>
      </c>
      <c r="F98" s="68">
        <v>0.26</v>
      </c>
      <c r="G98" s="43">
        <f>C98-E98</f>
        <v>0</v>
      </c>
      <c r="H98" s="47">
        <f>D98-F98</f>
        <v>0</v>
      </c>
      <c r="I98" s="44"/>
    </row>
    <row r="99" spans="1:9" x14ac:dyDescent="0.25">
      <c r="A99" s="162" t="s">
        <v>137</v>
      </c>
      <c r="B99" s="54"/>
      <c r="C99" s="50"/>
      <c r="D99" s="111"/>
      <c r="E99" s="50"/>
      <c r="F99" s="75"/>
      <c r="G99" s="52"/>
      <c r="H99" s="51"/>
      <c r="I99" s="44"/>
    </row>
    <row r="100" spans="1:9" x14ac:dyDescent="0.25">
      <c r="A100" s="159" t="s">
        <v>179</v>
      </c>
      <c r="B100" s="160" t="s">
        <v>85</v>
      </c>
      <c r="C100" s="41">
        <f>D100*15841.2*12</f>
        <v>49424.544000000009</v>
      </c>
      <c r="D100" s="161">
        <v>0.26</v>
      </c>
      <c r="E100" s="41">
        <f>F100*15841.2*12</f>
        <v>49424.544000000009</v>
      </c>
      <c r="F100" s="51">
        <v>0.26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59" t="s">
        <v>173</v>
      </c>
      <c r="B101" s="160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180</v>
      </c>
      <c r="B102" s="49"/>
      <c r="C102" s="41">
        <f>D102*15841.2*12</f>
        <v>385891.63199999998</v>
      </c>
      <c r="D102" s="68">
        <v>2.0299999999999998</v>
      </c>
      <c r="E102" s="41">
        <f>F102*15841.2*12</f>
        <v>385891.63199999998</v>
      </c>
      <c r="F102" s="68">
        <v>2.0299999999999998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138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169</v>
      </c>
      <c r="B104" s="49"/>
      <c r="C104" s="71">
        <f>C19+C29+C44+C48+C51+C62+C89+C91+C93+C95+C102+C98+C100</f>
        <v>4288529.1339999987</v>
      </c>
      <c r="D104" s="71">
        <f t="shared" ref="D104:F104" si="6">D19+D29+D44+D48+D51+D62+D89+D91+D93+D95+D102+D98+D100</f>
        <v>22.560000000000006</v>
      </c>
      <c r="E104" s="71">
        <f t="shared" si="6"/>
        <v>4288010.2919999994</v>
      </c>
      <c r="F104" s="71">
        <f t="shared" si="6"/>
        <v>22.560000000000006</v>
      </c>
      <c r="G104" s="43">
        <f>C104-E104</f>
        <v>518.84199999924749</v>
      </c>
      <c r="H104" s="47">
        <f>D104-F104</f>
        <v>0</v>
      </c>
      <c r="I104" s="35"/>
    </row>
    <row r="105" spans="1:9" x14ac:dyDescent="0.25">
      <c r="A105" s="73" t="s">
        <v>170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140</v>
      </c>
      <c r="B106" s="31"/>
      <c r="C106" s="41">
        <f>C108+C111+C114+C116</f>
        <v>2184184.656</v>
      </c>
      <c r="D106" s="77">
        <f>D108+D111+D114+D116</f>
        <v>11.49</v>
      </c>
      <c r="E106" s="41">
        <f>E108+E111+E114+E116</f>
        <v>2195773.662</v>
      </c>
      <c r="F106" s="68">
        <f>F108+F111+F114+F116</f>
        <v>11.549999999999999</v>
      </c>
      <c r="G106" s="78">
        <f>C106-E106</f>
        <v>-11589.006000000052</v>
      </c>
      <c r="H106" s="47">
        <f>D106-F106</f>
        <v>-5.9999999999998721E-2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141</v>
      </c>
      <c r="B108" s="49" t="s">
        <v>123</v>
      </c>
      <c r="C108" s="41">
        <f>D108*15841.2*12</f>
        <v>218608.56</v>
      </c>
      <c r="D108" s="96">
        <v>1.1499999999999999</v>
      </c>
      <c r="E108" s="41">
        <v>238887.73</v>
      </c>
      <c r="F108" s="68">
        <v>1.26</v>
      </c>
      <c r="G108" s="97">
        <f>C108-E108</f>
        <v>-20279.170000000013</v>
      </c>
      <c r="H108" s="82">
        <f>D108-F108</f>
        <v>-0.1100000000000001</v>
      </c>
      <c r="I108" s="98"/>
    </row>
    <row r="109" spans="1:9" x14ac:dyDescent="0.25">
      <c r="A109" s="83" t="s">
        <v>108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122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63" t="s">
        <v>142</v>
      </c>
      <c r="B111" s="110" t="s">
        <v>109</v>
      </c>
      <c r="C111" s="41">
        <f>D111*15841.2*12</f>
        <v>1765976.9759999998</v>
      </c>
      <c r="D111" s="103">
        <v>9.2899999999999991</v>
      </c>
      <c r="E111" s="41">
        <f>F111*15841.2*12</f>
        <v>1765976.9759999998</v>
      </c>
      <c r="F111" s="68">
        <v>9.2899999999999991</v>
      </c>
      <c r="G111" s="97">
        <f>C111-E111</f>
        <v>0</v>
      </c>
      <c r="H111" s="82">
        <f>D111-F111</f>
        <v>0</v>
      </c>
      <c r="I111" s="35"/>
    </row>
    <row r="112" spans="1:9" x14ac:dyDescent="0.25">
      <c r="A112" s="83" t="s">
        <v>139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83" t="s">
        <v>124</v>
      </c>
      <c r="B113" s="31"/>
      <c r="C113" s="99"/>
      <c r="D113" s="100"/>
      <c r="E113" s="101"/>
      <c r="F113" s="85"/>
      <c r="G113" s="102"/>
      <c r="H113" s="85"/>
      <c r="I113" s="44"/>
    </row>
    <row r="114" spans="1:9" x14ac:dyDescent="0.25">
      <c r="A114" s="63" t="s">
        <v>143</v>
      </c>
      <c r="B114" s="49" t="s">
        <v>112</v>
      </c>
      <c r="C114" s="41">
        <f>D114*15841.2*12</f>
        <v>121660.416</v>
      </c>
      <c r="D114" s="96">
        <v>0.64</v>
      </c>
      <c r="E114" s="41">
        <f>F114*15841.2*12</f>
        <v>121660.416</v>
      </c>
      <c r="F114" s="68">
        <v>0.64</v>
      </c>
      <c r="G114" s="97">
        <f>C114-E114</f>
        <v>0</v>
      </c>
      <c r="H114" s="82">
        <f>D114-F114</f>
        <v>0</v>
      </c>
      <c r="I114" s="98"/>
    </row>
    <row r="115" spans="1:9" x14ac:dyDescent="0.25">
      <c r="A115" s="83" t="s">
        <v>113</v>
      </c>
      <c r="B115" s="54"/>
      <c r="C115" s="104"/>
      <c r="D115" s="105"/>
      <c r="E115" s="106"/>
      <c r="F115" s="86"/>
      <c r="G115" s="107"/>
      <c r="H115" s="86"/>
      <c r="I115" s="35"/>
    </row>
    <row r="116" spans="1:9" x14ac:dyDescent="0.25">
      <c r="A116" s="113" t="s">
        <v>144</v>
      </c>
      <c r="B116" s="49" t="s">
        <v>112</v>
      </c>
      <c r="C116" s="41">
        <f>D116*15841.2*12</f>
        <v>77938.703999999998</v>
      </c>
      <c r="D116" s="114">
        <v>0.41</v>
      </c>
      <c r="E116" s="41">
        <v>69248.539999999994</v>
      </c>
      <c r="F116" s="42">
        <v>0.36</v>
      </c>
      <c r="G116" s="115">
        <f>C116-E116</f>
        <v>8690.1640000000043</v>
      </c>
      <c r="H116" s="82">
        <f>D116-F116</f>
        <v>4.9999999999999989E-2</v>
      </c>
      <c r="I116" s="98"/>
    </row>
    <row r="117" spans="1:9" x14ac:dyDescent="0.25">
      <c r="A117" s="83" t="s">
        <v>145</v>
      </c>
      <c r="B117" s="109"/>
      <c r="C117" s="99"/>
      <c r="D117" s="100"/>
      <c r="E117" s="101"/>
      <c r="F117" s="85"/>
      <c r="G117" s="102"/>
      <c r="H117" s="85"/>
      <c r="I117" s="35"/>
    </row>
    <row r="118" spans="1:9" x14ac:dyDescent="0.25">
      <c r="A118" s="83"/>
      <c r="B118" s="109"/>
      <c r="C118" s="108"/>
      <c r="D118" s="69"/>
      <c r="E118" s="50"/>
      <c r="F118" s="51"/>
      <c r="G118" s="52"/>
      <c r="H118" s="51"/>
      <c r="I118" s="35"/>
    </row>
    <row r="119" spans="1:9" x14ac:dyDescent="0.25">
      <c r="A119" s="45" t="s">
        <v>110</v>
      </c>
      <c r="B119" s="88"/>
      <c r="C119" s="87">
        <f>C104+C106</f>
        <v>6472713.7899999991</v>
      </c>
      <c r="D119" s="68">
        <f>D104+D106</f>
        <v>34.050000000000004</v>
      </c>
      <c r="E119" s="87">
        <f>E104+E106</f>
        <v>6483783.9539999999</v>
      </c>
      <c r="F119" s="68">
        <f>F104+F106</f>
        <v>34.110000000000007</v>
      </c>
      <c r="G119" s="78">
        <f>C119-E119</f>
        <v>-11070.164000000805</v>
      </c>
      <c r="H119" s="47">
        <f>D119-F119</f>
        <v>-6.0000000000002274E-2</v>
      </c>
      <c r="I119" s="35"/>
    </row>
    <row r="120" spans="1:9" ht="15.75" thickBot="1" x14ac:dyDescent="0.3">
      <c r="A120" s="89" t="s">
        <v>171</v>
      </c>
      <c r="B120" s="90"/>
      <c r="C120" s="89"/>
      <c r="D120" s="91"/>
      <c r="E120" s="89"/>
      <c r="F120" s="92"/>
      <c r="G120" s="93"/>
      <c r="H120" s="92"/>
      <c r="I120" s="35"/>
    </row>
    <row r="121" spans="1:9" x14ac:dyDescent="0.25">
      <c r="A121" s="4"/>
      <c r="B121" s="4"/>
      <c r="C121" s="4"/>
      <c r="D121" s="35"/>
      <c r="E121" s="4"/>
      <c r="F121" s="4"/>
      <c r="G121" s="4"/>
      <c r="H121" s="4"/>
      <c r="I121" s="35"/>
    </row>
    <row r="122" spans="1:9" ht="15.75" x14ac:dyDescent="0.25">
      <c r="A122" s="3" t="s">
        <v>181</v>
      </c>
      <c r="B122" s="3"/>
      <c r="C122" s="3"/>
      <c r="D122" s="35"/>
      <c r="E122" s="3"/>
      <c r="F122" s="3"/>
      <c r="G122" s="3"/>
      <c r="H122" s="3"/>
      <c r="I122" s="35"/>
    </row>
    <row r="123" spans="1:9" ht="15.75" x14ac:dyDescent="0.25">
      <c r="A123" s="3" t="s">
        <v>3</v>
      </c>
      <c r="B123" s="3"/>
      <c r="C123" s="3"/>
      <c r="D123" s="35"/>
      <c r="E123" s="3"/>
      <c r="F123" s="3"/>
      <c r="G123" s="146"/>
      <c r="H123" s="3"/>
      <c r="I123" s="3"/>
    </row>
    <row r="124" spans="1:9" ht="15.75" x14ac:dyDescent="0.25">
      <c r="A124" s="3"/>
      <c r="B124" s="3"/>
      <c r="C124" s="3"/>
      <c r="D124" s="35"/>
      <c r="E124" s="3"/>
      <c r="F124" s="3"/>
      <c r="G124" s="146"/>
      <c r="H124" s="3"/>
      <c r="I124" s="3"/>
    </row>
    <row r="125" spans="1:9" ht="15.75" x14ac:dyDescent="0.25">
      <c r="A125" s="3"/>
      <c r="B125" s="3"/>
      <c r="C125" s="3"/>
      <c r="D125" s="35"/>
      <c r="E125" s="3"/>
      <c r="F125" s="3"/>
      <c r="G125" s="146"/>
      <c r="H125" s="3"/>
      <c r="I125" s="3"/>
    </row>
    <row r="126" spans="1:9" x14ac:dyDescent="0.25">
      <c r="G126" s="133"/>
    </row>
    <row r="127" spans="1:9" x14ac:dyDescent="0.25">
      <c r="G127" s="133"/>
    </row>
    <row r="128" spans="1:9" x14ac:dyDescent="0.25">
      <c r="G128" s="133"/>
    </row>
    <row r="129" spans="6:9" x14ac:dyDescent="0.25">
      <c r="F129" s="157"/>
      <c r="G129" s="158"/>
      <c r="H129" s="158"/>
      <c r="I129" s="158"/>
    </row>
    <row r="130" spans="6:9" x14ac:dyDescent="0.25">
      <c r="F130" s="157"/>
      <c r="G130" s="158"/>
      <c r="H130" s="158"/>
      <c r="I130" s="158"/>
    </row>
    <row r="131" spans="6:9" x14ac:dyDescent="0.25">
      <c r="F131" s="157"/>
      <c r="G131" s="158"/>
      <c r="H131" s="157"/>
      <c r="I131" s="158"/>
    </row>
    <row r="132" spans="6:9" x14ac:dyDescent="0.25">
      <c r="I132" s="133"/>
    </row>
    <row r="133" spans="6:9" x14ac:dyDescent="0.25">
      <c r="I133" s="133"/>
    </row>
    <row r="134" spans="6:9" x14ac:dyDescent="0.25">
      <c r="G134" s="156"/>
    </row>
    <row r="135" spans="6:9" x14ac:dyDescent="0.25">
      <c r="G135" s="133"/>
      <c r="I135" s="156"/>
    </row>
    <row r="136" spans="6:9" x14ac:dyDescent="0.25">
      <c r="F136" s="157"/>
      <c r="G136" s="133"/>
      <c r="H136" s="133"/>
      <c r="I136" s="133"/>
    </row>
    <row r="137" spans="6:9" x14ac:dyDescent="0.25">
      <c r="F137" s="157"/>
      <c r="G137" s="133"/>
      <c r="H137" s="133"/>
      <c r="I137" s="133"/>
    </row>
    <row r="138" spans="6:9" x14ac:dyDescent="0.25">
      <c r="G138" s="156"/>
      <c r="I138" s="133"/>
    </row>
    <row r="139" spans="6:9" x14ac:dyDescent="0.25">
      <c r="G139" s="156"/>
      <c r="I139" s="133"/>
    </row>
    <row r="141" spans="6:9" x14ac:dyDescent="0.25">
      <c r="G141" s="150"/>
    </row>
    <row r="142" spans="6:9" x14ac:dyDescent="0.25">
      <c r="G142" s="133"/>
    </row>
    <row r="143" spans="6:9" x14ac:dyDescent="0.25">
      <c r="G143" s="133"/>
    </row>
    <row r="144" spans="6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9" spans="7:7" x14ac:dyDescent="0.25">
      <c r="G149" s="156"/>
    </row>
    <row r="150" spans="7:7" x14ac:dyDescent="0.25">
      <c r="G150" s="156"/>
    </row>
    <row r="153" spans="7:7" x14ac:dyDescent="0.25">
      <c r="G153" s="133"/>
    </row>
    <row r="154" spans="7:7" x14ac:dyDescent="0.25">
      <c r="G154" s="156"/>
    </row>
    <row r="155" spans="7:7" x14ac:dyDescent="0.25">
      <c r="G155" s="156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2023-08-01T03:07:42Z</dcterms:modified>
</cp:coreProperties>
</file>