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A2AD46DB-6F73-4C8B-9C50-0391BDB5EA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1" i="1" l="1"/>
  <c r="G160" i="1"/>
  <c r="G159" i="1"/>
  <c r="H118" i="1"/>
  <c r="C118" i="1"/>
  <c r="G118" i="1" s="1"/>
  <c r="F115" i="1"/>
  <c r="H115" i="1" s="1"/>
  <c r="C115" i="1"/>
  <c r="G115" i="1" s="1"/>
  <c r="F112" i="1"/>
  <c r="H112" i="1" s="1"/>
  <c r="C112" i="1"/>
  <c r="G112" i="1" s="1"/>
  <c r="F110" i="1"/>
  <c r="E110" i="1"/>
  <c r="D110" i="1"/>
  <c r="F108" i="1"/>
  <c r="D108" i="1"/>
  <c r="D120" i="1" s="1"/>
  <c r="H106" i="1"/>
  <c r="C106" i="1"/>
  <c r="G106" i="1" s="1"/>
  <c r="H104" i="1"/>
  <c r="G104" i="1"/>
  <c r="C104" i="1"/>
  <c r="H102" i="1"/>
  <c r="C102" i="1"/>
  <c r="G102" i="1" s="1"/>
  <c r="H99" i="1"/>
  <c r="C99" i="1"/>
  <c r="G99" i="1" s="1"/>
  <c r="H97" i="1"/>
  <c r="C97" i="1"/>
  <c r="G97" i="1" s="1"/>
  <c r="H95" i="1"/>
  <c r="C95" i="1"/>
  <c r="G95" i="1" s="1"/>
  <c r="H93" i="1"/>
  <c r="C93" i="1"/>
  <c r="G93" i="1" s="1"/>
  <c r="H91" i="1"/>
  <c r="G91" i="1"/>
  <c r="C91" i="1"/>
  <c r="H89" i="1"/>
  <c r="C89" i="1"/>
  <c r="G89" i="1" s="1"/>
  <c r="H62" i="1"/>
  <c r="E62" i="1"/>
  <c r="C62" i="1"/>
  <c r="G62" i="1" s="1"/>
  <c r="H51" i="1"/>
  <c r="E51" i="1"/>
  <c r="C51" i="1"/>
  <c r="H48" i="1"/>
  <c r="E48" i="1"/>
  <c r="C48" i="1"/>
  <c r="G48" i="1" s="1"/>
  <c r="H44" i="1"/>
  <c r="E44" i="1"/>
  <c r="C44" i="1"/>
  <c r="G44" i="1" s="1"/>
  <c r="V30" i="1"/>
  <c r="U30" i="1"/>
  <c r="T30" i="1"/>
  <c r="S30" i="1"/>
  <c r="R30" i="1"/>
  <c r="P30" i="1"/>
  <c r="O30" i="1"/>
  <c r="N30" i="1"/>
  <c r="M30" i="1"/>
  <c r="M28" i="1" s="1"/>
  <c r="L30" i="1"/>
  <c r="V29" i="1"/>
  <c r="U29" i="1"/>
  <c r="T29" i="1"/>
  <c r="T28" i="1" s="1"/>
  <c r="S29" i="1"/>
  <c r="R29" i="1"/>
  <c r="R28" i="1" s="1"/>
  <c r="P29" i="1"/>
  <c r="P28" i="1" s="1"/>
  <c r="O29" i="1"/>
  <c r="O28" i="1" s="1"/>
  <c r="N29" i="1"/>
  <c r="M29" i="1"/>
  <c r="L29" i="1"/>
  <c r="H29" i="1"/>
  <c r="E29" i="1"/>
  <c r="C29" i="1"/>
  <c r="G29" i="1" s="1"/>
  <c r="U28" i="1"/>
  <c r="S28" i="1"/>
  <c r="Q26" i="1"/>
  <c r="R25" i="1"/>
  <c r="R24" i="1" s="1"/>
  <c r="Q25" i="1"/>
  <c r="Q24" i="1" s="1"/>
  <c r="V24" i="1"/>
  <c r="U24" i="1"/>
  <c r="T24" i="1"/>
  <c r="S24" i="1"/>
  <c r="P24" i="1"/>
  <c r="O24" i="1"/>
  <c r="N24" i="1"/>
  <c r="M24" i="1"/>
  <c r="L24" i="1"/>
  <c r="Q22" i="1"/>
  <c r="R21" i="1"/>
  <c r="Q21" i="1"/>
  <c r="V20" i="1"/>
  <c r="U20" i="1"/>
  <c r="T20" i="1"/>
  <c r="S20" i="1"/>
  <c r="R20" i="1"/>
  <c r="Q20" i="1"/>
  <c r="P20" i="1"/>
  <c r="O20" i="1"/>
  <c r="N20" i="1"/>
  <c r="M20" i="1"/>
  <c r="L20" i="1"/>
  <c r="H19" i="1"/>
  <c r="E19" i="1"/>
  <c r="E108" i="1" s="1"/>
  <c r="E120" i="1" s="1"/>
  <c r="L32" i="1" s="1"/>
  <c r="L37" i="1" s="1"/>
  <c r="L40" i="1" s="1"/>
  <c r="C19" i="1"/>
  <c r="Q17" i="1"/>
  <c r="Q15" i="1" s="1"/>
  <c r="Q16" i="1"/>
  <c r="V15" i="1"/>
  <c r="U15" i="1"/>
  <c r="T15" i="1"/>
  <c r="S15" i="1"/>
  <c r="R15" i="1"/>
  <c r="P15" i="1"/>
  <c r="O15" i="1"/>
  <c r="N15" i="1"/>
  <c r="M15" i="1"/>
  <c r="L15" i="1"/>
  <c r="B10" i="1"/>
  <c r="Q29" i="1" l="1"/>
  <c r="L28" i="1"/>
  <c r="C110" i="1"/>
  <c r="G110" i="1" s="1"/>
  <c r="F120" i="1"/>
  <c r="H120" i="1" s="1"/>
  <c r="V28" i="1"/>
  <c r="H110" i="1"/>
  <c r="C108" i="1"/>
  <c r="G108" i="1" s="1"/>
  <c r="N28" i="1"/>
  <c r="G51" i="1"/>
  <c r="L33" i="1"/>
  <c r="Q30" i="1"/>
  <c r="Q28" i="1" s="1"/>
  <c r="H108" i="1"/>
  <c r="G19" i="1"/>
  <c r="C120" i="1" l="1"/>
  <c r="G120" i="1" s="1"/>
</calcChain>
</file>

<file path=xl/sharedStrings.xml><?xml version="1.0" encoding="utf-8"?>
<sst xmlns="http://schemas.openxmlformats.org/spreadsheetml/2006/main" count="271" uniqueCount="196">
  <si>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</si>
  <si>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</si>
  <si>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</si>
  <si>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</si>
  <si>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</si>
  <si>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01.03.2017г. по 31.12.2017 г.</t>
  </si>
  <si>
    <t xml:space="preserve">                     по многоквартирному дому, расположенному по адресу:  Лобачевского, 73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</si>
  <si>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</si>
  <si>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</si>
  <si>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</si>
  <si>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</si>
  <si>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</si>
  <si>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</si>
  <si>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</si>
  <si>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</si>
  <si>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</si>
  <si>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</si>
  <si>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</si>
  <si>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</si>
  <si>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</si>
  <si>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</si>
  <si>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</si>
  <si>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</si>
  <si>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</si>
  <si>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</si>
  <si>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</si>
  <si>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</si>
  <si>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</si>
  <si>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</si>
  <si>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</si>
  <si>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</si>
  <si>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</si>
  <si>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</si>
  <si>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</si>
  <si>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</si>
  <si>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01.03.2017г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</si>
  <si>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</si>
  <si>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</si>
  <si>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</si>
  <si>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</si>
  <si>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</si>
  <si>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</si>
  <si>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</si>
  <si>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01.03.2017г.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</si>
  <si>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</si>
  <si>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</si>
  <si>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</si>
  <si>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</si>
  <si>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</si>
  <si>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</si>
  <si>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</si>
  <si>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</si>
  <si>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</si>
  <si>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</si>
  <si>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</si>
  <si>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01.03.17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</si>
  <si>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</si>
  <si>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</si>
  <si>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</si>
  <si>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</si>
  <si>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</si>
  <si>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</si>
  <si>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</si>
  <si>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</si>
  <si>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</si>
  <si>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</si>
  <si>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01.03.17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</si>
  <si>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</si>
  <si>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</si>
  <si>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</si>
  <si>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</si>
  <si>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</si>
  <si>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</si>
  <si>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</si>
  <si>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</si>
  <si>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</si>
  <si>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</si>
  <si>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</si>
  <si>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</si>
  <si>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</si>
  <si>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</si>
  <si>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</si>
  <si>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</si>
  <si>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</si>
  <si>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</si>
  <si>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</si>
  <si>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</si>
  <si>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</si>
  <si>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</si>
  <si>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</si>
  <si>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</si>
  <si>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</si>
  <si>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</si>
  <si>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</si>
  <si>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</si>
  <si>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</si>
  <si>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</si>
  <si>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</si>
  <si>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</si>
  <si>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</si>
  <si>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</si>
  <si>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</si>
  <si>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</si>
  <si>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</si>
  <si>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</si>
  <si>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</si>
  <si>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</si>
  <si>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</si>
  <si>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</si>
  <si>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</si>
  <si>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</si>
  <si>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</si>
  <si>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</si>
  <si>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</si>
  <si>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</si>
  <si>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</si>
  <si>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</si>
  <si>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</si>
  <si>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</si>
  <si>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</si>
  <si>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</si>
  <si>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</si>
  <si>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</si>
  <si>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</si>
  <si>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</si>
  <si>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</si>
  <si>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</si>
  <si>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</si>
  <si>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</si>
  <si>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</si>
  <si>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</si>
  <si>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</si>
  <si>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</si>
  <si>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</si>
  <si>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</si>
  <si>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</si>
  <si>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</si>
  <si>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</si>
  <si>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</si>
  <si>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</si>
  <si>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</si>
  <si>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</si>
  <si>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</si>
  <si>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</si>
  <si>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</si>
  <si>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</si>
  <si>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</si>
  <si>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</si>
  <si>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</si>
  <si>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</si>
  <si>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</si>
  <si>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</si>
  <si>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</si>
  <si>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</si>
  <si>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</si>
  <si>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</si>
  <si>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</si>
  <si>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</si>
  <si>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</si>
  <si>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</si>
  <si>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</si>
  <si>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</si>
  <si>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</si>
  <si>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</si>
  <si>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</si>
  <si>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</si>
  <si>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</si>
  <si>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</si>
  <si>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</si>
  <si>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</si>
  <si>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</si>
  <si>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</si>
  <si>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</si>
  <si>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</si>
  <si>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</si>
  <si>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</si>
  <si>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</si>
  <si>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</si>
  <si>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</si>
  <si>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</si>
  <si>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</si>
  <si>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</si>
  <si>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</si>
  <si>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</si>
  <si>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</si>
  <si>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</si>
  <si>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</si>
  <si>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</si>
  <si>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</si>
  <si>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</si>
  <si>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</si>
  <si>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</si>
  <si>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</si>
  <si>
    <t>тбо,кго</t>
  </si>
  <si>
    <t>ППА</t>
  </si>
  <si>
    <t>КПП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</si>
</sst>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90;&#1080;&#1089;&#1082;&#1080;&#1085;&#1072;%20&#1070;&#1083;&#1080;&#1103;\&#1054;&#1090;&#1095;&#1077;&#1090;%202017%20&#1089;&#1072;&#1081;&#1090;\&#1054;&#1090;&#1095;&#1077;&#1090;%202017%20&#1089;&#1072;&#1081;&#1090;%20&#1057;&#1058;&#1056;&#1048;&#1046;&#1048;\&#1054;&#1090;&#1095;&#1077;&#1090;%20%20&#1051;&#1086;&#1073;,%20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7 (застр)"/>
      <sheetName val="Отчет 2017 (УК) "/>
    </sheetNames>
    <sheetDataSet>
      <sheetData sheetId="0">
        <row r="93">
          <cell r="G93">
            <v>15984.075225459364</v>
          </cell>
        </row>
        <row r="95">
          <cell r="G95">
            <v>5217.6010321447675</v>
          </cell>
        </row>
        <row r="97">
          <cell r="G97">
            <v>7900.9616772700901</v>
          </cell>
        </row>
        <row r="115">
          <cell r="G115">
            <v>91173.015676099356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1"/>
  <sheetViews>
    <sheetView tabSelected="1" topLeftCell="C1" workbookViewId="0">
      <selection activeCell="I3" sqref="I3"/>
    </sheetView>
  </sheetViews>
  <sheetFormatPr defaultRowHeight="15" x14ac:dyDescent="0.25"/>
  <cols>
    <col min="1" max="1" width="29.28515625" customWidth="1"/>
    <col min="2" max="2" width="45.85546875" customWidth="1"/>
    <col min="3" max="3" width="16.28515625" customWidth="1"/>
    <col min="5" max="5" width="16.85546875" customWidth="1"/>
    <col min="7" max="7" width="12.140625" customWidth="1"/>
    <col min="11" max="11" width="36.140625" customWidth="1"/>
    <col min="12" max="12" width="18.5703125" customWidth="1"/>
    <col min="16" max="16" width="15" customWidth="1"/>
    <col min="17" max="17" width="12.85546875" customWidth="1"/>
    <col min="18" max="18" width="11.7109375" customWidth="1"/>
    <col min="19" max="19" width="13" customWidth="1"/>
    <col min="20" max="20" width="14.7109375" customWidth="1"/>
    <col min="21" max="21" width="11.85546875" customWidth="1"/>
    <col min="22" max="22" width="12.140625" customWidth="1"/>
  </cols>
  <sheetData>
    <row r="1" spans="1:22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3"/>
      <c r="U1" s="4"/>
      <c r="V1" s="4"/>
    </row>
    <row r="2" spans="1:2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3"/>
      <c r="U2" s="4"/>
      <c r="V2" s="4"/>
    </row>
    <row r="3" spans="1:2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3"/>
      <c r="O3" s="1"/>
      <c r="P3" s="1"/>
      <c r="Q3" s="1"/>
      <c r="R3" s="2"/>
      <c r="S3" s="3"/>
      <c r="T3" s="3"/>
      <c r="U3" s="4"/>
      <c r="V3" s="4"/>
    </row>
    <row r="4" spans="1:2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3"/>
      <c r="O4" s="1"/>
      <c r="P4" s="1"/>
      <c r="Q4" s="1"/>
      <c r="R4" s="2"/>
      <c r="S4" s="3"/>
      <c r="T4" s="3"/>
      <c r="U4" s="4"/>
      <c r="V4" s="4"/>
    </row>
    <row r="5" spans="1:2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3"/>
      <c r="O5" s="1"/>
      <c r="P5" s="1"/>
      <c r="Q5" s="1"/>
      <c r="R5" s="2"/>
      <c r="S5" s="3"/>
      <c r="T5" s="3"/>
      <c r="U5" s="4"/>
      <c r="V5" s="4"/>
    </row>
    <row r="6" spans="1:2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3"/>
      <c r="O6" s="2"/>
      <c r="P6" s="2"/>
      <c r="Q6" s="2"/>
      <c r="R6" s="2"/>
      <c r="S6" s="3"/>
      <c r="T6" s="3"/>
      <c r="U6" s="4"/>
      <c r="V6" s="4"/>
    </row>
    <row r="7" spans="1:2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/>
      <c r="U9" s="17" t="s">
        <v>1</v>
      </c>
      <c r="V9" s="18" t="s">
        <v>1</v>
      </c>
    </row>
    <row r="10" spans="1:22" ht="15.75" x14ac:dyDescent="0.25">
      <c r="A10" s="19" t="s">
        <v>16</v>
      </c>
      <c r="B10" s="20">
        <f>B12</f>
        <v>7335.4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</row>
    <row r="11" spans="1:22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18</v>
      </c>
      <c r="O11" s="30"/>
      <c r="P11" s="30"/>
      <c r="Q11" s="30" t="s">
        <v>29</v>
      </c>
      <c r="R11" s="30"/>
      <c r="S11" s="30"/>
      <c r="T11" s="30"/>
      <c r="U11" s="30"/>
      <c r="V11" s="30"/>
    </row>
    <row r="12" spans="1:22" ht="16.5" thickBot="1" x14ac:dyDescent="0.3">
      <c r="A12" s="31" t="s">
        <v>30</v>
      </c>
      <c r="B12" s="20">
        <v>7335.4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32</v>
      </c>
      <c r="R12" s="30" t="s">
        <v>31</v>
      </c>
      <c r="S12" s="30" t="s">
        <v>31</v>
      </c>
      <c r="T12" s="30" t="s">
        <v>31</v>
      </c>
      <c r="U12" s="30" t="s">
        <v>31</v>
      </c>
      <c r="V12" s="30" t="s">
        <v>31</v>
      </c>
    </row>
    <row r="13" spans="1:22" ht="16.5" thickBot="1" x14ac:dyDescent="0.3">
      <c r="A13" s="34" t="s">
        <v>33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34</v>
      </c>
      <c r="K13" s="39" t="s">
        <v>35</v>
      </c>
      <c r="L13" s="40">
        <v>-310769.65000000002</v>
      </c>
      <c r="M13" s="40"/>
      <c r="N13" s="40"/>
      <c r="O13" s="40"/>
      <c r="P13" s="40"/>
      <c r="Q13" s="41"/>
      <c r="R13" s="42"/>
      <c r="S13" s="41"/>
      <c r="T13" s="41"/>
      <c r="U13" s="41"/>
      <c r="V13" s="43"/>
    </row>
    <row r="14" spans="1:22" ht="15.75" x14ac:dyDescent="0.25">
      <c r="A14" s="44"/>
      <c r="B14" s="45"/>
      <c r="C14" s="21" t="s">
        <v>36</v>
      </c>
      <c r="D14" s="46"/>
      <c r="E14" s="47" t="s">
        <v>37</v>
      </c>
      <c r="F14" s="48"/>
      <c r="G14" s="21" t="s">
        <v>38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  <c r="V14" s="25"/>
    </row>
    <row r="15" spans="1:22" ht="15.75" x14ac:dyDescent="0.25">
      <c r="A15" s="44" t="s">
        <v>39</v>
      </c>
      <c r="B15" s="52" t="s">
        <v>40</v>
      </c>
      <c r="C15" s="53" t="s">
        <v>41</v>
      </c>
      <c r="D15" s="54" t="s">
        <v>42</v>
      </c>
      <c r="E15" s="53" t="s">
        <v>41</v>
      </c>
      <c r="F15" s="54" t="s">
        <v>42</v>
      </c>
      <c r="G15" s="55" t="s">
        <v>41</v>
      </c>
      <c r="H15" s="54" t="s">
        <v>42</v>
      </c>
      <c r="I15" s="50"/>
      <c r="J15" s="56">
        <v>1</v>
      </c>
      <c r="K15" s="57" t="s">
        <v>43</v>
      </c>
      <c r="L15" s="58">
        <f>L16+L17+L18</f>
        <v>431459.38</v>
      </c>
      <c r="M15" s="58">
        <f t="shared" ref="M15:V15" si="0">M16+M17+M18</f>
        <v>490.78</v>
      </c>
      <c r="N15" s="58">
        <f t="shared" si="0"/>
        <v>0</v>
      </c>
      <c r="O15" s="58">
        <f t="shared" si="0"/>
        <v>490.78</v>
      </c>
      <c r="P15" s="58">
        <f t="shared" si="0"/>
        <v>17322.11</v>
      </c>
      <c r="Q15" s="58">
        <f>Q16+Q17+Q18</f>
        <v>67855.11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9">
        <f t="shared" si="0"/>
        <v>67855.11</v>
      </c>
    </row>
    <row r="16" spans="1:22" ht="15.75" x14ac:dyDescent="0.25">
      <c r="A16" s="44" t="s">
        <v>44</v>
      </c>
      <c r="B16" s="45"/>
      <c r="C16" s="53" t="s">
        <v>45</v>
      </c>
      <c r="D16" s="54" t="s">
        <v>46</v>
      </c>
      <c r="E16" s="53" t="s">
        <v>45</v>
      </c>
      <c r="F16" s="54" t="s">
        <v>47</v>
      </c>
      <c r="G16" s="55" t="s">
        <v>45</v>
      </c>
      <c r="H16" s="54" t="s">
        <v>47</v>
      </c>
      <c r="I16" s="60"/>
      <c r="J16" s="56">
        <v>1.1000000000000001</v>
      </c>
      <c r="K16" s="57" t="s">
        <v>48</v>
      </c>
      <c r="L16" s="58">
        <v>188432.93</v>
      </c>
      <c r="M16" s="58">
        <v>490.78</v>
      </c>
      <c r="N16" s="58">
        <v>0</v>
      </c>
      <c r="O16" s="58">
        <v>490.78</v>
      </c>
      <c r="P16" s="58">
        <v>17322.11</v>
      </c>
      <c r="Q16" s="58">
        <f>R16+S16+T16+U16+V16</f>
        <v>67855.11</v>
      </c>
      <c r="R16" s="58">
        <v>0</v>
      </c>
      <c r="S16" s="58">
        <v>0</v>
      </c>
      <c r="T16" s="58">
        <v>0</v>
      </c>
      <c r="U16" s="58">
        <v>0</v>
      </c>
      <c r="V16" s="59">
        <v>67855.11</v>
      </c>
    </row>
    <row r="17" spans="1:22" ht="15.75" x14ac:dyDescent="0.25">
      <c r="A17" s="44"/>
      <c r="B17" s="45"/>
      <c r="C17" s="19"/>
      <c r="D17" s="54" t="s">
        <v>49</v>
      </c>
      <c r="E17" s="19"/>
      <c r="F17" s="54" t="s">
        <v>49</v>
      </c>
      <c r="G17" s="61"/>
      <c r="H17" s="54" t="s">
        <v>49</v>
      </c>
      <c r="I17" s="60"/>
      <c r="J17" s="56">
        <v>1.2</v>
      </c>
      <c r="K17" s="57" t="s">
        <v>50</v>
      </c>
      <c r="L17" s="58">
        <v>243026.45</v>
      </c>
      <c r="M17" s="58">
        <v>0</v>
      </c>
      <c r="N17" s="58">
        <v>0</v>
      </c>
      <c r="O17" s="58">
        <v>0</v>
      </c>
      <c r="P17" s="58">
        <v>0</v>
      </c>
      <c r="Q17" s="58">
        <f>R17+S17+T17+U17+V17</f>
        <v>0</v>
      </c>
      <c r="R17" s="58">
        <v>0</v>
      </c>
      <c r="S17" s="58">
        <v>0</v>
      </c>
      <c r="T17" s="58">
        <v>0</v>
      </c>
      <c r="U17" s="58">
        <v>0</v>
      </c>
      <c r="V17" s="59">
        <v>0</v>
      </c>
    </row>
    <row r="18" spans="1:22" ht="15.75" x14ac:dyDescent="0.25">
      <c r="A18" s="62"/>
      <c r="B18" s="63"/>
      <c r="C18" s="64" t="s">
        <v>32</v>
      </c>
      <c r="D18" s="49" t="s">
        <v>31</v>
      </c>
      <c r="E18" s="64" t="s">
        <v>32</v>
      </c>
      <c r="F18" s="49" t="s">
        <v>31</v>
      </c>
      <c r="G18" s="65" t="s">
        <v>32</v>
      </c>
      <c r="H18" s="49" t="s">
        <v>31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6" t="s">
        <v>51</v>
      </c>
      <c r="B19" s="52" t="s">
        <v>52</v>
      </c>
      <c r="C19" s="67">
        <f>D19*10*7335.4</f>
        <v>193654.56</v>
      </c>
      <c r="D19" s="68">
        <v>2.64</v>
      </c>
      <c r="E19" s="67">
        <f>F19*10*7335.4</f>
        <v>193654.56</v>
      </c>
      <c r="F19" s="68">
        <v>2.64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6" t="s">
        <v>53</v>
      </c>
      <c r="B20" s="52" t="s">
        <v>54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55</v>
      </c>
      <c r="L20" s="58">
        <f>L21+L22+L23</f>
        <v>2387326.29</v>
      </c>
      <c r="M20" s="58">
        <f t="shared" ref="M20:V20" si="1">M21+M22+M23</f>
        <v>6613.2800000000007</v>
      </c>
      <c r="N20" s="58">
        <f t="shared" si="1"/>
        <v>6695.79</v>
      </c>
      <c r="O20" s="58">
        <f t="shared" si="1"/>
        <v>7133.84</v>
      </c>
      <c r="P20" s="58">
        <f t="shared" si="1"/>
        <v>227759.8</v>
      </c>
      <c r="Q20" s="58">
        <f t="shared" si="1"/>
        <v>654384.25</v>
      </c>
      <c r="R20" s="58">
        <f t="shared" si="1"/>
        <v>38594.559999999998</v>
      </c>
      <c r="S20" s="58">
        <f t="shared" si="1"/>
        <v>32810.629999999997</v>
      </c>
      <c r="T20" s="58">
        <f t="shared" si="1"/>
        <v>42167.79</v>
      </c>
      <c r="U20" s="58">
        <f t="shared" si="1"/>
        <v>287761.62</v>
      </c>
      <c r="V20" s="59">
        <f t="shared" si="1"/>
        <v>253049.65000000002</v>
      </c>
    </row>
    <row r="21" spans="1:22" ht="15.75" x14ac:dyDescent="0.25">
      <c r="A21" s="66" t="s">
        <v>56</v>
      </c>
      <c r="B21" s="52" t="s">
        <v>57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58</v>
      </c>
      <c r="L21" s="71">
        <v>2329660.87</v>
      </c>
      <c r="M21" s="71">
        <v>5873.22</v>
      </c>
      <c r="N21" s="58">
        <v>6556.81</v>
      </c>
      <c r="O21" s="71">
        <v>6382.77</v>
      </c>
      <c r="P21" s="71">
        <v>201690.44</v>
      </c>
      <c r="Q21" s="58">
        <f>R21+S21+T21+U21+V21</f>
        <v>563651.98</v>
      </c>
      <c r="R21" s="71">
        <f>16452.14+22142.42</f>
        <v>38594.559999999998</v>
      </c>
      <c r="S21" s="58">
        <v>32810.629999999997</v>
      </c>
      <c r="T21" s="58">
        <v>42167.79</v>
      </c>
      <c r="U21" s="58">
        <v>287761.62</v>
      </c>
      <c r="V21" s="59">
        <v>162317.38</v>
      </c>
    </row>
    <row r="22" spans="1:22" ht="15.75" x14ac:dyDescent="0.25">
      <c r="A22" s="66" t="s">
        <v>59</v>
      </c>
      <c r="B22" s="52" t="s">
        <v>60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61</v>
      </c>
      <c r="L22" s="71">
        <v>57665.42</v>
      </c>
      <c r="M22" s="71">
        <v>740.06</v>
      </c>
      <c r="N22" s="58">
        <v>138.97999999999999</v>
      </c>
      <c r="O22" s="71">
        <v>751.07</v>
      </c>
      <c r="P22" s="71">
        <v>26069.360000000001</v>
      </c>
      <c r="Q22" s="58">
        <f>R22+S22+T22+U22+V22</f>
        <v>90732.27</v>
      </c>
      <c r="R22" s="58">
        <v>0</v>
      </c>
      <c r="S22" s="58">
        <v>0</v>
      </c>
      <c r="T22" s="58">
        <v>0</v>
      </c>
      <c r="U22" s="58">
        <v>0</v>
      </c>
      <c r="V22" s="59">
        <v>90732.27</v>
      </c>
    </row>
    <row r="23" spans="1:22" ht="15.75" x14ac:dyDescent="0.25">
      <c r="A23" s="44" t="s">
        <v>62</v>
      </c>
      <c r="B23" s="52" t="s">
        <v>63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58"/>
      <c r="R23" s="58"/>
      <c r="S23" s="58"/>
      <c r="T23" s="58"/>
      <c r="U23" s="72"/>
      <c r="V23" s="59"/>
    </row>
    <row r="24" spans="1:22" ht="15.75" x14ac:dyDescent="0.25">
      <c r="A24" s="44" t="s">
        <v>64</v>
      </c>
      <c r="B24" s="52" t="s">
        <v>65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66</v>
      </c>
      <c r="L24" s="58">
        <f>L25+L26+L27</f>
        <v>2121388.64</v>
      </c>
      <c r="M24" s="58">
        <f t="shared" ref="M24:V24" si="2">M25+M26+M27</f>
        <v>5156.6899999999996</v>
      </c>
      <c r="N24" s="58">
        <f t="shared" si="2"/>
        <v>4756.3599999999997</v>
      </c>
      <c r="O24" s="58">
        <f t="shared" si="2"/>
        <v>5514.81</v>
      </c>
      <c r="P24" s="58">
        <f t="shared" si="2"/>
        <v>177709.83</v>
      </c>
      <c r="Q24" s="58">
        <f t="shared" si="2"/>
        <v>537553.97</v>
      </c>
      <c r="R24" s="58">
        <f t="shared" si="2"/>
        <v>34798.11</v>
      </c>
      <c r="S24" s="58">
        <f t="shared" si="2"/>
        <v>26304.78</v>
      </c>
      <c r="T24" s="58">
        <f t="shared" si="2"/>
        <v>33313.919999999998</v>
      </c>
      <c r="U24" s="58">
        <f t="shared" si="2"/>
        <v>223297.76</v>
      </c>
      <c r="V24" s="59">
        <f t="shared" si="2"/>
        <v>219839.4</v>
      </c>
    </row>
    <row r="25" spans="1:22" ht="15.75" x14ac:dyDescent="0.25">
      <c r="A25" s="44" t="s">
        <v>67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68</v>
      </c>
      <c r="L25" s="71">
        <v>2004735.94</v>
      </c>
      <c r="M25" s="58">
        <v>5156.6899999999996</v>
      </c>
      <c r="N25" s="58">
        <v>4756.3599999999997</v>
      </c>
      <c r="O25" s="58">
        <v>5514.81</v>
      </c>
      <c r="P25" s="58">
        <v>177709.83</v>
      </c>
      <c r="Q25" s="58">
        <f>R25+S25+T25+U25+V25</f>
        <v>537553.97</v>
      </c>
      <c r="R25" s="58">
        <f>15884.3+18913.81</f>
        <v>34798.11</v>
      </c>
      <c r="S25" s="58">
        <v>26304.78</v>
      </c>
      <c r="T25" s="58">
        <v>33313.919999999998</v>
      </c>
      <c r="U25" s="58">
        <v>223297.76</v>
      </c>
      <c r="V25" s="59">
        <v>219839.4</v>
      </c>
    </row>
    <row r="26" spans="1:22" ht="15.75" x14ac:dyDescent="0.25">
      <c r="A26" s="44" t="s">
        <v>69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70</v>
      </c>
      <c r="L26" s="58">
        <v>116652.7</v>
      </c>
      <c r="M26" s="58">
        <v>0</v>
      </c>
      <c r="N26" s="58">
        <v>0</v>
      </c>
      <c r="O26" s="58">
        <v>0</v>
      </c>
      <c r="P26" s="58">
        <v>0</v>
      </c>
      <c r="Q26" s="58">
        <f t="shared" ref="Q26" si="3">R26+S26+T26+U26+V26</f>
        <v>0</v>
      </c>
      <c r="R26" s="58">
        <v>0</v>
      </c>
      <c r="S26" s="58">
        <v>0</v>
      </c>
      <c r="T26" s="58">
        <v>0</v>
      </c>
      <c r="U26" s="58">
        <v>0</v>
      </c>
      <c r="V26" s="59">
        <v>0</v>
      </c>
    </row>
    <row r="27" spans="1:22" ht="15.75" x14ac:dyDescent="0.25">
      <c r="A27" s="44" t="s">
        <v>71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58"/>
      <c r="R27" s="72"/>
      <c r="S27" s="58"/>
      <c r="T27" s="58"/>
      <c r="U27" s="72"/>
      <c r="V27" s="74"/>
    </row>
    <row r="28" spans="1:22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72</v>
      </c>
      <c r="L28" s="58">
        <f>L29+L30+L31</f>
        <v>697397.03000000026</v>
      </c>
      <c r="M28" s="58">
        <f t="shared" ref="M28:V28" si="4">M29+M30+M31</f>
        <v>1947.3700000000003</v>
      </c>
      <c r="N28" s="58">
        <f t="shared" si="4"/>
        <v>1939.4300000000007</v>
      </c>
      <c r="O28" s="58">
        <f t="shared" si="4"/>
        <v>2109.81</v>
      </c>
      <c r="P28" s="58">
        <f t="shared" si="4"/>
        <v>67372.08</v>
      </c>
      <c r="Q28" s="58">
        <f t="shared" si="4"/>
        <v>184685.39</v>
      </c>
      <c r="R28" s="58">
        <f t="shared" si="4"/>
        <v>3796.4499999999971</v>
      </c>
      <c r="S28" s="58">
        <f t="shared" si="4"/>
        <v>6505.8499999999985</v>
      </c>
      <c r="T28" s="58">
        <f t="shared" si="4"/>
        <v>8853.8700000000026</v>
      </c>
      <c r="U28" s="58">
        <f t="shared" si="4"/>
        <v>64463.859999999986</v>
      </c>
      <c r="V28" s="59">
        <f t="shared" si="4"/>
        <v>101065.36</v>
      </c>
    </row>
    <row r="29" spans="1:22" ht="15.75" x14ac:dyDescent="0.25">
      <c r="A29" s="75" t="s">
        <v>73</v>
      </c>
      <c r="B29" s="76" t="s">
        <v>52</v>
      </c>
      <c r="C29" s="67">
        <f>D29*10*7335.4</f>
        <v>232532.18</v>
      </c>
      <c r="D29" s="77">
        <v>3.17</v>
      </c>
      <c r="E29" s="67">
        <f>F29*10*7335.4</f>
        <v>232532.18</v>
      </c>
      <c r="F29" s="78">
        <v>3.17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48</v>
      </c>
      <c r="L29" s="58">
        <f t="shared" ref="L29:V30" si="5">L16+L21-L25</f>
        <v>513357.86000000034</v>
      </c>
      <c r="M29" s="58">
        <f t="shared" si="5"/>
        <v>1207.3100000000004</v>
      </c>
      <c r="N29" s="58">
        <f t="shared" si="5"/>
        <v>1800.4500000000007</v>
      </c>
      <c r="O29" s="58">
        <f t="shared" si="5"/>
        <v>1358.7399999999998</v>
      </c>
      <c r="P29" s="58">
        <f t="shared" si="5"/>
        <v>41302.720000000001</v>
      </c>
      <c r="Q29" s="58">
        <f t="shared" si="5"/>
        <v>93953.12</v>
      </c>
      <c r="R29" s="58">
        <f t="shared" si="5"/>
        <v>3796.4499999999971</v>
      </c>
      <c r="S29" s="58">
        <f t="shared" si="5"/>
        <v>6505.8499999999985</v>
      </c>
      <c r="T29" s="58">
        <f t="shared" si="5"/>
        <v>8853.8700000000026</v>
      </c>
      <c r="U29" s="58">
        <f t="shared" si="5"/>
        <v>64463.859999999986</v>
      </c>
      <c r="V29" s="59">
        <f>V16+V21-V25</f>
        <v>10333.089999999997</v>
      </c>
    </row>
    <row r="30" spans="1:22" ht="15.75" x14ac:dyDescent="0.25">
      <c r="A30" s="66" t="s">
        <v>53</v>
      </c>
      <c r="B30" s="79" t="s">
        <v>54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50</v>
      </c>
      <c r="L30" s="58">
        <f t="shared" si="5"/>
        <v>184039.16999999998</v>
      </c>
      <c r="M30" s="58">
        <f t="shared" si="5"/>
        <v>740.06</v>
      </c>
      <c r="N30" s="58">
        <f t="shared" si="5"/>
        <v>138.97999999999999</v>
      </c>
      <c r="O30" s="58">
        <f t="shared" si="5"/>
        <v>751.07</v>
      </c>
      <c r="P30" s="58">
        <f t="shared" si="5"/>
        <v>26069.360000000001</v>
      </c>
      <c r="Q30" s="58">
        <f t="shared" si="5"/>
        <v>90732.27</v>
      </c>
      <c r="R30" s="58">
        <f t="shared" si="5"/>
        <v>0</v>
      </c>
      <c r="S30" s="58">
        <f t="shared" si="5"/>
        <v>0</v>
      </c>
      <c r="T30" s="58">
        <f t="shared" si="5"/>
        <v>0</v>
      </c>
      <c r="U30" s="58">
        <f t="shared" si="5"/>
        <v>0</v>
      </c>
      <c r="V30" s="59">
        <f t="shared" si="5"/>
        <v>90732.27</v>
      </c>
    </row>
    <row r="31" spans="1:22" ht="15.75" x14ac:dyDescent="0.25">
      <c r="A31" s="66" t="s">
        <v>74</v>
      </c>
      <c r="B31" s="79" t="s">
        <v>57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A32" s="66" t="s">
        <v>75</v>
      </c>
      <c r="B32" s="79" t="s">
        <v>76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77</v>
      </c>
      <c r="L32" s="58">
        <f>E120</f>
        <v>2371052.73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5.75" x14ac:dyDescent="0.25">
      <c r="A33" s="66" t="s">
        <v>78</v>
      </c>
      <c r="B33" s="79" t="s">
        <v>79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80</v>
      </c>
      <c r="L33" s="58">
        <f>L20-L32</f>
        <v>16273.560000000056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15.75" x14ac:dyDescent="0.25">
      <c r="A34" s="66" t="s">
        <v>81</v>
      </c>
      <c r="B34" s="79" t="s">
        <v>82</v>
      </c>
      <c r="C34" s="53"/>
      <c r="D34" s="54"/>
      <c r="E34" s="53"/>
      <c r="F34" s="54"/>
      <c r="G34" s="55"/>
      <c r="H34" s="54"/>
      <c r="I34" s="60"/>
      <c r="J34" s="56"/>
      <c r="K34" s="57" t="s">
        <v>83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44" t="s">
        <v>62</v>
      </c>
      <c r="B35" s="79" t="s">
        <v>84</v>
      </c>
      <c r="C35" s="53"/>
      <c r="D35" s="54"/>
      <c r="E35" s="53"/>
      <c r="F35" s="54"/>
      <c r="G35" s="55"/>
      <c r="H35" s="54"/>
      <c r="I35" s="60"/>
      <c r="J35" s="56"/>
      <c r="K35" s="57" t="s">
        <v>85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5.75" x14ac:dyDescent="0.25">
      <c r="A36" s="44" t="s">
        <v>64</v>
      </c>
      <c r="B36" s="79" t="s">
        <v>86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80"/>
      <c r="R36" s="80"/>
      <c r="S36" s="80"/>
      <c r="T36" s="80"/>
      <c r="U36" s="80"/>
      <c r="V36" s="81"/>
    </row>
    <row r="37" spans="1:22" ht="15.75" x14ac:dyDescent="0.25">
      <c r="A37" s="44" t="s">
        <v>67</v>
      </c>
      <c r="B37" s="79" t="s">
        <v>87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88</v>
      </c>
      <c r="L37" s="58">
        <f>L24-L32</f>
        <v>-249664.08999999985</v>
      </c>
      <c r="M37" s="58"/>
      <c r="N37" s="58"/>
      <c r="O37" s="58"/>
      <c r="P37" s="58"/>
      <c r="Q37" s="80"/>
      <c r="R37" s="80"/>
      <c r="S37" s="80"/>
      <c r="T37" s="80"/>
      <c r="U37" s="71"/>
      <c r="V37" s="81"/>
    </row>
    <row r="38" spans="1:22" ht="15.75" x14ac:dyDescent="0.25">
      <c r="A38" s="44" t="s">
        <v>69</v>
      </c>
      <c r="B38" s="79" t="s">
        <v>89</v>
      </c>
      <c r="C38" s="53"/>
      <c r="D38" s="54"/>
      <c r="E38" s="53"/>
      <c r="F38" s="54"/>
      <c r="G38" s="55"/>
      <c r="H38" s="54"/>
      <c r="I38" s="60"/>
      <c r="J38" s="56"/>
      <c r="K38" s="57" t="s">
        <v>90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1"/>
    </row>
    <row r="39" spans="1:22" ht="16.5" thickBot="1" x14ac:dyDescent="0.3">
      <c r="A39" s="44" t="s">
        <v>71</v>
      </c>
      <c r="B39" s="79" t="s">
        <v>91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71"/>
      <c r="R39" s="71"/>
      <c r="S39" s="71"/>
      <c r="T39" s="71"/>
      <c r="U39" s="71"/>
      <c r="V39" s="81"/>
    </row>
    <row r="40" spans="1:22" ht="15.75" x14ac:dyDescent="0.25">
      <c r="A40" s="44"/>
      <c r="B40" s="79" t="s">
        <v>92</v>
      </c>
      <c r="C40" s="53"/>
      <c r="D40" s="54"/>
      <c r="E40" s="53"/>
      <c r="F40" s="54"/>
      <c r="G40" s="55"/>
      <c r="H40" s="54"/>
      <c r="I40" s="60"/>
      <c r="J40" s="38" t="s">
        <v>93</v>
      </c>
      <c r="K40" s="39" t="s">
        <v>94</v>
      </c>
      <c r="L40" s="83">
        <f>L13+L37</f>
        <v>-560433.73999999987</v>
      </c>
      <c r="M40" s="83"/>
      <c r="N40" s="83"/>
      <c r="O40" s="83"/>
      <c r="P40" s="83"/>
      <c r="Q40" s="58"/>
      <c r="R40" s="58"/>
      <c r="S40" s="58"/>
      <c r="T40" s="58"/>
      <c r="U40" s="58"/>
      <c r="V40" s="59"/>
    </row>
    <row r="41" spans="1:22" ht="15.75" x14ac:dyDescent="0.25">
      <c r="A41" s="44"/>
      <c r="B41" s="79" t="s">
        <v>95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58"/>
      <c r="R41" s="58"/>
      <c r="S41" s="58"/>
      <c r="T41" s="58"/>
      <c r="U41" s="58"/>
      <c r="V41" s="59"/>
    </row>
    <row r="42" spans="1:22" ht="15.75" x14ac:dyDescent="0.25">
      <c r="A42" s="44"/>
      <c r="B42" s="79" t="s">
        <v>96</v>
      </c>
      <c r="C42" s="53"/>
      <c r="D42" s="54"/>
      <c r="E42" s="53"/>
      <c r="F42" s="54"/>
      <c r="G42" s="55"/>
      <c r="H42" s="54"/>
      <c r="I42" s="60"/>
      <c r="J42" s="56"/>
      <c r="K42" s="57" t="s">
        <v>97</v>
      </c>
      <c r="L42" s="71"/>
      <c r="M42" s="71"/>
      <c r="N42" s="71"/>
      <c r="O42" s="71"/>
      <c r="P42" s="71"/>
      <c r="Q42" s="58"/>
      <c r="R42" s="58"/>
      <c r="S42" s="58"/>
      <c r="T42" s="58"/>
      <c r="U42" s="58"/>
      <c r="V42" s="59"/>
    </row>
    <row r="43" spans="1:22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98</v>
      </c>
      <c r="L43" s="58">
        <v>8100</v>
      </c>
      <c r="M43" s="84"/>
      <c r="N43" s="84"/>
      <c r="O43" s="84"/>
      <c r="P43" s="84"/>
      <c r="Q43" s="58"/>
      <c r="R43" s="58"/>
      <c r="S43" s="58"/>
      <c r="T43" s="58"/>
      <c r="U43" s="58"/>
      <c r="V43" s="59"/>
    </row>
    <row r="44" spans="1:22" ht="15.75" x14ac:dyDescent="0.25">
      <c r="A44" s="75" t="s">
        <v>99</v>
      </c>
      <c r="B44" s="85" t="s">
        <v>100</v>
      </c>
      <c r="C44" s="67">
        <f>D44*10*7335.4</f>
        <v>98294.36</v>
      </c>
      <c r="D44" s="77">
        <v>1.34</v>
      </c>
      <c r="E44" s="67">
        <f>F44*10*7335.4</f>
        <v>98294.36</v>
      </c>
      <c r="F44" s="77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58"/>
      <c r="R44" s="58"/>
      <c r="S44" s="58"/>
      <c r="T44" s="58"/>
      <c r="U44" s="58"/>
      <c r="V44" s="59"/>
    </row>
    <row r="45" spans="1:22" ht="15.75" x14ac:dyDescent="0.25">
      <c r="A45" s="66" t="s">
        <v>101</v>
      </c>
      <c r="B45" s="52" t="s">
        <v>102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71"/>
      <c r="Q45" s="58"/>
      <c r="R45" s="58"/>
      <c r="S45" s="58"/>
      <c r="T45" s="58"/>
      <c r="U45" s="58"/>
      <c r="V45" s="59"/>
    </row>
    <row r="46" spans="1:22" ht="15.75" x14ac:dyDescent="0.25">
      <c r="A46" s="66" t="s">
        <v>53</v>
      </c>
      <c r="B46" s="52" t="s">
        <v>103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58"/>
      <c r="R46" s="58"/>
      <c r="S46" s="58"/>
      <c r="T46" s="58"/>
      <c r="U46" s="58"/>
      <c r="V46" s="59"/>
    </row>
    <row r="47" spans="1:22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104</v>
      </c>
      <c r="L47" s="71"/>
      <c r="M47" s="71"/>
      <c r="N47" s="71"/>
      <c r="O47" s="71"/>
      <c r="P47" s="71"/>
      <c r="Q47" s="58"/>
      <c r="R47" s="58"/>
      <c r="S47" s="58"/>
      <c r="T47" s="58"/>
      <c r="U47" s="58"/>
      <c r="V47" s="59"/>
    </row>
    <row r="48" spans="1:22" ht="16.5" thickBot="1" x14ac:dyDescent="0.3">
      <c r="A48" s="75" t="s">
        <v>105</v>
      </c>
      <c r="B48" s="85" t="s">
        <v>106</v>
      </c>
      <c r="C48" s="67">
        <f>D48*10*7335.4</f>
        <v>41078.240000000005</v>
      </c>
      <c r="D48" s="77">
        <v>0.56000000000000005</v>
      </c>
      <c r="E48" s="67">
        <f>F48*10*7335.4</f>
        <v>41078.240000000005</v>
      </c>
      <c r="F48" s="77">
        <v>0.56000000000000005</v>
      </c>
      <c r="G48" s="69">
        <f>C48-E48</f>
        <v>0</v>
      </c>
      <c r="H48" s="77">
        <f>D48-F48</f>
        <v>0</v>
      </c>
      <c r="I48" s="60"/>
      <c r="J48" s="89"/>
      <c r="K48" s="90" t="s">
        <v>107</v>
      </c>
      <c r="L48" s="90"/>
      <c r="M48" s="90"/>
      <c r="N48" s="90"/>
      <c r="O48" s="90"/>
      <c r="P48" s="90"/>
      <c r="Q48" s="91"/>
      <c r="R48" s="91"/>
      <c r="S48" s="91"/>
      <c r="T48" s="91"/>
      <c r="U48" s="91"/>
      <c r="V48" s="92"/>
    </row>
    <row r="49" spans="1:22" ht="15.75" x14ac:dyDescent="0.25">
      <c r="A49" s="66" t="s">
        <v>108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6"/>
      <c r="R49" s="96"/>
      <c r="S49" s="96"/>
      <c r="T49" s="96"/>
      <c r="U49" s="96"/>
      <c r="V49" s="95"/>
    </row>
    <row r="50" spans="1:22" ht="15.75" x14ac:dyDescent="0.25">
      <c r="A50" s="97" t="s">
        <v>109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6"/>
      <c r="R50" s="96"/>
      <c r="S50" s="96"/>
      <c r="T50" s="96"/>
      <c r="U50" s="95"/>
      <c r="V50" s="95"/>
    </row>
    <row r="51" spans="1:22" ht="15.75" x14ac:dyDescent="0.25">
      <c r="A51" s="66" t="s">
        <v>110</v>
      </c>
      <c r="B51" s="52" t="s">
        <v>111</v>
      </c>
      <c r="C51" s="67">
        <f>D51*10*7335.4</f>
        <v>315422.2</v>
      </c>
      <c r="D51" s="68">
        <v>4.3</v>
      </c>
      <c r="E51" s="67">
        <f>F51*10*7335.4</f>
        <v>315422.2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.75" x14ac:dyDescent="0.25">
      <c r="A52" s="66" t="s">
        <v>112</v>
      </c>
      <c r="B52" s="52" t="s">
        <v>113</v>
      </c>
      <c r="C52" s="102"/>
      <c r="D52" s="68"/>
      <c r="E52" s="102"/>
      <c r="F52" s="68"/>
      <c r="G52" s="103"/>
      <c r="H52" s="68"/>
      <c r="I52" s="60"/>
      <c r="J52" s="93"/>
      <c r="K52" s="95" t="s">
        <v>114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x14ac:dyDescent="0.25">
      <c r="A53" s="66" t="s">
        <v>115</v>
      </c>
      <c r="B53" s="52" t="s">
        <v>116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95"/>
      <c r="Q53" s="51"/>
      <c r="R53" s="51"/>
      <c r="S53" s="51"/>
      <c r="T53" s="51"/>
      <c r="U53" s="51"/>
      <c r="V53" s="51"/>
    </row>
    <row r="54" spans="1:22" ht="15.75" x14ac:dyDescent="0.25">
      <c r="A54" s="44" t="s">
        <v>62</v>
      </c>
      <c r="B54" s="52" t="s">
        <v>117</v>
      </c>
      <c r="C54" s="104"/>
      <c r="D54" s="105"/>
      <c r="E54" s="104"/>
      <c r="F54" s="105"/>
      <c r="G54" s="106"/>
      <c r="H54" s="105"/>
      <c r="I54" s="60"/>
      <c r="K54" s="94"/>
      <c r="L54" s="93"/>
      <c r="M54" s="93"/>
      <c r="N54" s="93"/>
      <c r="O54" s="93"/>
      <c r="P54" s="93"/>
      <c r="Q54" s="96"/>
      <c r="R54" s="96"/>
      <c r="S54" s="96"/>
      <c r="T54" s="96"/>
      <c r="U54" s="96"/>
      <c r="V54" s="93"/>
    </row>
    <row r="55" spans="1:22" ht="15.75" x14ac:dyDescent="0.25">
      <c r="A55" s="44" t="s">
        <v>64</v>
      </c>
      <c r="B55" s="52" t="s">
        <v>118</v>
      </c>
      <c r="C55" s="104"/>
      <c r="D55" s="105"/>
      <c r="E55" s="104"/>
      <c r="F55" s="105"/>
      <c r="G55" s="106"/>
      <c r="H55" s="105"/>
      <c r="I55" s="60"/>
      <c r="K55" s="94"/>
      <c r="L55" s="107"/>
      <c r="M55" s="107"/>
      <c r="N55" s="107"/>
      <c r="O55" s="107"/>
      <c r="P55" s="107"/>
      <c r="Q55" s="96"/>
      <c r="R55" s="96"/>
      <c r="S55" s="96"/>
      <c r="T55" s="96"/>
      <c r="U55" s="93"/>
      <c r="V55" s="93"/>
    </row>
    <row r="56" spans="1:22" x14ac:dyDescent="0.25">
      <c r="A56" s="44" t="s">
        <v>67</v>
      </c>
      <c r="B56" s="52" t="s">
        <v>119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5">
      <c r="A57" s="44" t="s">
        <v>69</v>
      </c>
      <c r="B57" s="52" t="s">
        <v>120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5">
      <c r="A58" s="44" t="s">
        <v>71</v>
      </c>
      <c r="B58" s="52" t="s">
        <v>121</v>
      </c>
      <c r="C58" s="104"/>
      <c r="D58" s="105"/>
      <c r="E58" s="104"/>
      <c r="F58" s="105"/>
      <c r="G58" s="106"/>
      <c r="H58" s="105"/>
      <c r="I58" s="70"/>
    </row>
    <row r="59" spans="1:22" x14ac:dyDescent="0.25">
      <c r="A59" s="44"/>
      <c r="B59" s="52" t="s">
        <v>122</v>
      </c>
      <c r="C59" s="104"/>
      <c r="D59" s="105"/>
      <c r="E59" s="104"/>
      <c r="F59" s="105"/>
      <c r="G59" s="106"/>
      <c r="H59" s="105"/>
      <c r="I59" s="70"/>
    </row>
    <row r="60" spans="1:22" x14ac:dyDescent="0.25">
      <c r="A60" s="44"/>
      <c r="B60" s="52" t="s">
        <v>123</v>
      </c>
      <c r="C60" s="104"/>
      <c r="D60" s="105"/>
      <c r="E60" s="104"/>
      <c r="F60" s="105"/>
      <c r="G60" s="106"/>
      <c r="H60" s="105"/>
      <c r="I60" s="70"/>
    </row>
    <row r="61" spans="1:22" x14ac:dyDescent="0.25">
      <c r="A61" s="44"/>
      <c r="B61" s="52" t="s">
        <v>124</v>
      </c>
      <c r="C61" s="53"/>
      <c r="D61" s="54"/>
      <c r="E61" s="53"/>
      <c r="F61" s="54"/>
      <c r="G61" s="55"/>
      <c r="H61" s="54"/>
      <c r="I61" s="70"/>
    </row>
    <row r="62" spans="1:22" x14ac:dyDescent="0.25">
      <c r="A62" s="75" t="s">
        <v>125</v>
      </c>
      <c r="B62" s="85" t="s">
        <v>126</v>
      </c>
      <c r="C62" s="67">
        <f>D62*10*7335.4</f>
        <v>344763.8</v>
      </c>
      <c r="D62" s="77">
        <v>4.7</v>
      </c>
      <c r="E62" s="67">
        <f>F62*10*7335.4</f>
        <v>344763.8</v>
      </c>
      <c r="F62" s="77">
        <v>4.7</v>
      </c>
      <c r="G62" s="69">
        <f>C62-E62</f>
        <v>0</v>
      </c>
      <c r="H62" s="77">
        <f>D62-F62</f>
        <v>0</v>
      </c>
      <c r="I62" s="60"/>
    </row>
    <row r="63" spans="1:22" x14ac:dyDescent="0.25">
      <c r="A63" s="66" t="s">
        <v>127</v>
      </c>
      <c r="B63" s="52" t="s">
        <v>128</v>
      </c>
      <c r="C63" s="86"/>
      <c r="D63" s="87"/>
      <c r="E63" s="86"/>
      <c r="F63" s="87"/>
      <c r="G63" s="88"/>
      <c r="H63" s="87"/>
      <c r="I63" s="70"/>
    </row>
    <row r="64" spans="1:22" x14ac:dyDescent="0.25">
      <c r="A64" s="44" t="s">
        <v>1</v>
      </c>
      <c r="B64" s="52" t="s">
        <v>129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130</v>
      </c>
      <c r="B66" s="85" t="s">
        <v>131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127</v>
      </c>
      <c r="B67" s="52" t="s">
        <v>132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133</v>
      </c>
      <c r="B68" s="52" t="s">
        <v>134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135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136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137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138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139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140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141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142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143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144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145</v>
      </c>
      <c r="B80" s="85" t="s">
        <v>146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127</v>
      </c>
      <c r="B81" s="52" t="s">
        <v>147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148</v>
      </c>
      <c r="B82" s="52" t="s">
        <v>149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150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151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152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153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154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155</v>
      </c>
      <c r="B89" s="85" t="s">
        <v>156</v>
      </c>
      <c r="C89" s="67">
        <f>D89*10*7335.4</f>
        <v>2200.62</v>
      </c>
      <c r="D89" s="78">
        <v>0.03</v>
      </c>
      <c r="E89" s="67">
        <v>1277.6400000000001</v>
      </c>
      <c r="F89" s="68">
        <v>0.02</v>
      </c>
      <c r="G89" s="69">
        <f>C89-E89</f>
        <v>922.97999999999979</v>
      </c>
      <c r="H89" s="77">
        <f>D89-F89</f>
        <v>9.9999999999999985E-3</v>
      </c>
      <c r="I89" s="60"/>
    </row>
    <row r="90" spans="1:11" x14ac:dyDescent="0.25">
      <c r="A90" s="66" t="s">
        <v>157</v>
      </c>
      <c r="B90" s="52" t="s">
        <v>158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159</v>
      </c>
      <c r="B91" s="117" t="s">
        <v>160</v>
      </c>
      <c r="C91" s="67">
        <f>D91*10*7335.4</f>
        <v>123234.72</v>
      </c>
      <c r="D91" s="78">
        <v>1.68</v>
      </c>
      <c r="E91" s="67">
        <v>88794.04</v>
      </c>
      <c r="F91" s="78">
        <v>1.21</v>
      </c>
      <c r="G91" s="69">
        <f>C91-E91</f>
        <v>34440.680000000008</v>
      </c>
      <c r="H91" s="77">
        <f>D91-F91</f>
        <v>0.47</v>
      </c>
      <c r="I91" s="60"/>
    </row>
    <row r="92" spans="1:11" x14ac:dyDescent="0.25">
      <c r="A92" s="66" t="s">
        <v>161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162</v>
      </c>
      <c r="B93" s="85" t="s">
        <v>163</v>
      </c>
      <c r="C93" s="67">
        <f>D93*10*7335.4</f>
        <v>141573.22</v>
      </c>
      <c r="D93" s="78">
        <v>1.93</v>
      </c>
      <c r="E93" s="67">
        <v>141573.22</v>
      </c>
      <c r="F93" s="78">
        <v>1.93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164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165</v>
      </c>
      <c r="B95" s="85" t="s">
        <v>166</v>
      </c>
      <c r="C95" s="67">
        <f>D95*10*7335.4</f>
        <v>46213.02</v>
      </c>
      <c r="D95" s="77">
        <v>0.63</v>
      </c>
      <c r="E95" s="67">
        <v>46213.02</v>
      </c>
      <c r="F95" s="78">
        <v>0.63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167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168</v>
      </c>
      <c r="B97" s="85" t="s">
        <v>106</v>
      </c>
      <c r="C97" s="67">
        <f>D97*10*7335.4</f>
        <v>50614.259999999995</v>
      </c>
      <c r="D97" s="120">
        <v>0.69</v>
      </c>
      <c r="E97" s="67">
        <v>50614.26</v>
      </c>
      <c r="F97" s="78">
        <v>0.69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169</v>
      </c>
      <c r="B99" s="85" t="s">
        <v>106</v>
      </c>
      <c r="C99" s="67">
        <f>D99*10*7335.4</f>
        <v>74087.539999999994</v>
      </c>
      <c r="D99" s="120">
        <v>1.01</v>
      </c>
      <c r="E99" s="67">
        <v>74087.539999999994</v>
      </c>
      <c r="F99" s="120">
        <v>1.01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170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171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172</v>
      </c>
      <c r="B102" s="85" t="s">
        <v>106</v>
      </c>
      <c r="C102" s="67">
        <f>D102*10*7335.4</f>
        <v>40344.699999999997</v>
      </c>
      <c r="D102" s="121">
        <v>0.55000000000000004</v>
      </c>
      <c r="E102" s="67">
        <v>40344.699999999997</v>
      </c>
      <c r="F102" s="121">
        <v>0.55000000000000004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173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174</v>
      </c>
      <c r="B104" s="85" t="s">
        <v>106</v>
      </c>
      <c r="C104" s="67">
        <f>D104*10*7335.4</f>
        <v>13203.719999999998</v>
      </c>
      <c r="D104" s="120">
        <v>0.18</v>
      </c>
      <c r="E104" s="67">
        <v>0</v>
      </c>
      <c r="F104" s="78">
        <v>0</v>
      </c>
      <c r="G104" s="69">
        <f>C104-E104</f>
        <v>13203.719999999998</v>
      </c>
      <c r="H104" s="77">
        <f>D104-F104</f>
        <v>0.18</v>
      </c>
      <c r="I104" s="123"/>
    </row>
    <row r="105" spans="1:9" x14ac:dyDescent="0.25">
      <c r="A105" s="97" t="s">
        <v>175</v>
      </c>
      <c r="B105" s="98"/>
      <c r="C105" s="86"/>
      <c r="D105" s="121"/>
      <c r="E105" s="99"/>
      <c r="F105" s="87"/>
      <c r="G105" s="88"/>
      <c r="H105" s="87"/>
      <c r="I105" s="70"/>
    </row>
    <row r="106" spans="1:9" x14ac:dyDescent="0.25">
      <c r="A106" s="75" t="s">
        <v>176</v>
      </c>
      <c r="B106" s="85"/>
      <c r="C106" s="67">
        <f>D106*10*7335.4</f>
        <v>171648.36</v>
      </c>
      <c r="D106" s="78">
        <v>2.34</v>
      </c>
      <c r="E106" s="67">
        <v>171648.36</v>
      </c>
      <c r="F106" s="78">
        <v>2.34</v>
      </c>
      <c r="G106" s="69">
        <f>C106-E106</f>
        <v>0</v>
      </c>
      <c r="H106" s="77">
        <f>D106-F106</f>
        <v>0</v>
      </c>
      <c r="I106" s="70"/>
    </row>
    <row r="107" spans="1:9" x14ac:dyDescent="0.25">
      <c r="A107" s="66" t="s">
        <v>177</v>
      </c>
      <c r="B107" s="52"/>
      <c r="C107" s="124"/>
      <c r="D107" s="125"/>
      <c r="E107" s="86"/>
      <c r="F107" s="87"/>
      <c r="G107" s="88"/>
      <c r="H107" s="87"/>
      <c r="I107" s="70"/>
    </row>
    <row r="108" spans="1:9" x14ac:dyDescent="0.25">
      <c r="A108" s="126" t="s">
        <v>178</v>
      </c>
      <c r="B108" s="85"/>
      <c r="C108" s="127">
        <f>C19+C29+C44+C48+C51+C62+C89+C91+C93+C95+C97+C99+C106+C102+C104</f>
        <v>1888865.5</v>
      </c>
      <c r="D108" s="120">
        <f>D19+D29+D44+D48+D51+D62+D89+D91+D93+D95+D97+D99+D106+D102+D104</f>
        <v>25.750000000000004</v>
      </c>
      <c r="E108" s="127">
        <f>E19+E29+E44+E48+E51+E62+E89+E91+E93+E95+E97+E99+E106+E102</f>
        <v>1840298.1199999999</v>
      </c>
      <c r="F108" s="120">
        <f>F19+F29+F44+F48+F51+F62+F89+F91+F93+F95+F97+F99+F106+F102</f>
        <v>25.090000000000003</v>
      </c>
      <c r="G108" s="69">
        <f>C108-E108</f>
        <v>48567.380000000121</v>
      </c>
      <c r="H108" s="77">
        <f>D108-F108</f>
        <v>0.66000000000000014</v>
      </c>
      <c r="I108" s="60"/>
    </row>
    <row r="109" spans="1:9" x14ac:dyDescent="0.25">
      <c r="A109" s="128" t="s">
        <v>179</v>
      </c>
      <c r="B109" s="98"/>
      <c r="C109" s="129"/>
      <c r="D109" s="130"/>
      <c r="E109" s="129"/>
      <c r="F109" s="130"/>
      <c r="G109" s="88"/>
      <c r="H109" s="87"/>
      <c r="I109" s="60"/>
    </row>
    <row r="110" spans="1:9" x14ac:dyDescent="0.25">
      <c r="A110" s="131" t="s">
        <v>180</v>
      </c>
      <c r="B110" s="52"/>
      <c r="C110" s="67">
        <f>C112+C115+C118</f>
        <v>635979.17999999993</v>
      </c>
      <c r="D110" s="132">
        <f>D112+D115+D118</f>
        <v>8.67</v>
      </c>
      <c r="E110" s="67">
        <f>E112+E115+E118</f>
        <v>530754.61</v>
      </c>
      <c r="F110" s="132">
        <f>F112+F115+F118</f>
        <v>7.2355237614853998</v>
      </c>
      <c r="G110" s="120">
        <f>C110-E110</f>
        <v>105224.56999999995</v>
      </c>
      <c r="H110" s="77">
        <f>D110-F110</f>
        <v>1.4344762385146002</v>
      </c>
      <c r="I110" s="60"/>
    </row>
    <row r="111" spans="1:9" x14ac:dyDescent="0.25">
      <c r="A111" s="131"/>
      <c r="B111" s="52"/>
      <c r="C111" s="124"/>
      <c r="D111" s="132"/>
      <c r="E111" s="133"/>
      <c r="F111" s="132"/>
      <c r="G111" s="134"/>
      <c r="H111" s="68"/>
      <c r="I111" s="60"/>
    </row>
    <row r="112" spans="1:9" x14ac:dyDescent="0.25">
      <c r="A112" s="108" t="s">
        <v>181</v>
      </c>
      <c r="B112" s="85" t="s">
        <v>182</v>
      </c>
      <c r="C112" s="67">
        <f>D112*10*7335.4</f>
        <v>93159.579999999987</v>
      </c>
      <c r="D112" s="135">
        <v>1.27</v>
      </c>
      <c r="E112" s="136">
        <v>34355.22</v>
      </c>
      <c r="F112" s="78">
        <f>E112/10/7335.4</f>
        <v>0.46834828366551245</v>
      </c>
      <c r="G112" s="137">
        <f>C112-E112</f>
        <v>58804.359999999986</v>
      </c>
      <c r="H112" s="138">
        <f>D112-F112</f>
        <v>0.80165171633448762</v>
      </c>
      <c r="I112" s="123"/>
    </row>
    <row r="113" spans="1:9" x14ac:dyDescent="0.25">
      <c r="A113" s="113" t="s">
        <v>183</v>
      </c>
      <c r="B113" s="52"/>
      <c r="C113" s="139"/>
      <c r="D113" s="140"/>
      <c r="E113" s="141"/>
      <c r="F113" s="142"/>
      <c r="G113" s="143"/>
      <c r="H113" s="142"/>
      <c r="I113" s="123"/>
    </row>
    <row r="114" spans="1:9" x14ac:dyDescent="0.25">
      <c r="A114" s="113" t="s">
        <v>184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08" t="s">
        <v>185</v>
      </c>
      <c r="B115" s="117" t="s">
        <v>160</v>
      </c>
      <c r="C115" s="67">
        <f>D115*10*7335.4</f>
        <v>499540.73999999993</v>
      </c>
      <c r="D115" s="144">
        <v>6.81</v>
      </c>
      <c r="E115" s="136">
        <v>496399.39</v>
      </c>
      <c r="F115" s="78">
        <f>E115/10/7335.4</f>
        <v>6.7671754778198876</v>
      </c>
      <c r="G115" s="137">
        <f>C115-E115</f>
        <v>3141.3499999999185</v>
      </c>
      <c r="H115" s="138">
        <f>D115-F115</f>
        <v>4.2824522180112012E-2</v>
      </c>
      <c r="I115" s="145"/>
    </row>
    <row r="116" spans="1:9" x14ac:dyDescent="0.25">
      <c r="A116" s="113" t="s">
        <v>186</v>
      </c>
      <c r="B116" s="52"/>
      <c r="C116" s="139"/>
      <c r="D116" s="140"/>
      <c r="E116" s="141"/>
      <c r="F116" s="142"/>
      <c r="G116" s="143"/>
      <c r="H116" s="142"/>
      <c r="I116" s="60"/>
    </row>
    <row r="117" spans="1:9" x14ac:dyDescent="0.25">
      <c r="A117" s="113" t="s">
        <v>187</v>
      </c>
      <c r="B117" s="52"/>
      <c r="C117" s="139"/>
      <c r="D117" s="140"/>
      <c r="E117" s="141"/>
      <c r="F117" s="142"/>
      <c r="G117" s="143"/>
      <c r="H117" s="142"/>
      <c r="I117" s="70"/>
    </row>
    <row r="118" spans="1:9" x14ac:dyDescent="0.25">
      <c r="A118" s="108" t="s">
        <v>188</v>
      </c>
      <c r="B118" s="85" t="s">
        <v>189</v>
      </c>
      <c r="C118" s="67">
        <f>D118*10*7335.4</f>
        <v>43278.859999999993</v>
      </c>
      <c r="D118" s="135">
        <v>0.59</v>
      </c>
      <c r="E118" s="136">
        <v>0</v>
      </c>
      <c r="F118" s="78">
        <v>0</v>
      </c>
      <c r="G118" s="137">
        <f>C118-E118</f>
        <v>43278.859999999993</v>
      </c>
      <c r="H118" s="138">
        <f>D118-F118</f>
        <v>0.59</v>
      </c>
      <c r="I118" s="60"/>
    </row>
    <row r="119" spans="1:9" x14ac:dyDescent="0.25">
      <c r="A119" s="113" t="s">
        <v>190</v>
      </c>
      <c r="B119" s="98"/>
      <c r="C119" s="146"/>
      <c r="D119" s="147"/>
      <c r="E119" s="148"/>
      <c r="F119" s="149"/>
      <c r="G119" s="150"/>
      <c r="H119" s="149"/>
      <c r="I119" s="60"/>
    </row>
    <row r="120" spans="1:9" x14ac:dyDescent="0.25">
      <c r="A120" s="75" t="s">
        <v>191</v>
      </c>
      <c r="B120" s="151"/>
      <c r="C120" s="152">
        <f>C108+C110</f>
        <v>2524844.6799999997</v>
      </c>
      <c r="D120" s="78">
        <f>D108+D110</f>
        <v>34.42</v>
      </c>
      <c r="E120" s="152">
        <f>E108+E110</f>
        <v>2371052.73</v>
      </c>
      <c r="F120" s="78">
        <f>F108+F110</f>
        <v>32.3255237614854</v>
      </c>
      <c r="G120" s="120">
        <f>C120-E120</f>
        <v>153791.94999999972</v>
      </c>
      <c r="H120" s="77">
        <f>D120-F120</f>
        <v>2.0944762385146021</v>
      </c>
      <c r="I120" s="60"/>
    </row>
    <row r="121" spans="1:9" ht="15.75" thickBot="1" x14ac:dyDescent="0.3">
      <c r="A121" s="153" t="s">
        <v>192</v>
      </c>
      <c r="B121" s="154"/>
      <c r="C121" s="153"/>
      <c r="D121" s="155"/>
      <c r="E121" s="153"/>
      <c r="F121" s="156"/>
      <c r="G121" s="157"/>
      <c r="H121" s="156"/>
      <c r="I121" s="60"/>
    </row>
    <row r="122" spans="1:9" x14ac:dyDescent="0.25">
      <c r="A122" s="11"/>
      <c r="B122" s="11"/>
      <c r="C122" s="11"/>
      <c r="D122" s="60"/>
      <c r="E122" s="6"/>
      <c r="F122" s="6"/>
      <c r="G122" s="6"/>
      <c r="H122" s="6"/>
      <c r="I122" s="60"/>
    </row>
    <row r="123" spans="1:9" ht="15.75" x14ac:dyDescent="0.25">
      <c r="A123" s="95" t="s">
        <v>114</v>
      </c>
      <c r="B123" s="95"/>
      <c r="C123" s="95"/>
      <c r="D123" s="95"/>
      <c r="E123" s="95"/>
      <c r="F123" s="95"/>
      <c r="G123" s="95"/>
      <c r="H123" s="95"/>
      <c r="I123" s="60"/>
    </row>
    <row r="124" spans="1:9" ht="15.75" x14ac:dyDescent="0.25">
      <c r="A124" s="3" t="s">
        <v>1</v>
      </c>
      <c r="B124" s="3"/>
      <c r="C124" s="3"/>
      <c r="D124" s="60"/>
      <c r="E124" s="3"/>
      <c r="F124" s="3"/>
      <c r="G124" s="158"/>
      <c r="H124" s="3"/>
      <c r="I124" s="3"/>
    </row>
    <row r="125" spans="1:9" x14ac:dyDescent="0.25">
      <c r="G125" s="159"/>
    </row>
    <row r="126" spans="1:9" x14ac:dyDescent="0.25">
      <c r="G126" s="159"/>
    </row>
    <row r="127" spans="1:9" x14ac:dyDescent="0.25">
      <c r="G127" s="159"/>
    </row>
    <row r="129" spans="5:11" x14ac:dyDescent="0.25">
      <c r="E129" s="160"/>
      <c r="F129" s="160"/>
      <c r="G129" s="161"/>
      <c r="H129" s="161"/>
      <c r="I129" s="161"/>
      <c r="J129" s="160"/>
      <c r="K129" s="160"/>
    </row>
    <row r="130" spans="5:11" x14ac:dyDescent="0.25">
      <c r="E130" s="161"/>
      <c r="F130" s="160"/>
      <c r="G130" s="161"/>
      <c r="H130" s="161"/>
      <c r="I130" s="161"/>
      <c r="J130" s="161"/>
      <c r="K130" s="162"/>
    </row>
    <row r="131" spans="5:11" x14ac:dyDescent="0.25">
      <c r="E131" s="161"/>
      <c r="F131" s="160"/>
      <c r="G131" s="161"/>
      <c r="H131" s="161"/>
      <c r="I131" s="161"/>
      <c r="J131" s="160"/>
      <c r="K131" s="160"/>
    </row>
    <row r="132" spans="5:11" x14ac:dyDescent="0.25">
      <c r="G132" s="159"/>
      <c r="I132" s="159"/>
    </row>
    <row r="133" spans="5:11" x14ac:dyDescent="0.25">
      <c r="I133" s="159"/>
    </row>
    <row r="134" spans="5:11" x14ac:dyDescent="0.25">
      <c r="I134" s="159"/>
    </row>
    <row r="137" spans="5:11" x14ac:dyDescent="0.25">
      <c r="G137" s="159"/>
      <c r="H137" s="159"/>
      <c r="I137" s="159"/>
    </row>
    <row r="138" spans="5:11" x14ac:dyDescent="0.25">
      <c r="G138" s="159"/>
      <c r="H138" s="159"/>
      <c r="I138" s="159"/>
    </row>
    <row r="139" spans="5:11" x14ac:dyDescent="0.25">
      <c r="G139" s="159"/>
      <c r="H139" s="159"/>
      <c r="I139" s="159"/>
    </row>
    <row r="140" spans="5:11" x14ac:dyDescent="0.25">
      <c r="G140" s="159"/>
      <c r="I140" s="159"/>
    </row>
    <row r="144" spans="5:11" x14ac:dyDescent="0.25">
      <c r="G144" s="159"/>
    </row>
    <row r="145" spans="7:9" x14ac:dyDescent="0.25">
      <c r="G145" s="159"/>
    </row>
    <row r="146" spans="7:9" x14ac:dyDescent="0.25">
      <c r="G146" s="159"/>
      <c r="H146" s="159"/>
    </row>
    <row r="147" spans="7:9" x14ac:dyDescent="0.25">
      <c r="G147" s="159"/>
    </row>
    <row r="148" spans="7:9" x14ac:dyDescent="0.25">
      <c r="G148" s="159"/>
    </row>
    <row r="150" spans="7:9" x14ac:dyDescent="0.25">
      <c r="G150" s="163"/>
    </row>
    <row r="151" spans="7:9" x14ac:dyDescent="0.25">
      <c r="G151" s="159"/>
    </row>
    <row r="152" spans="7:9" x14ac:dyDescent="0.25">
      <c r="G152" s="159"/>
      <c r="I152" s="159"/>
    </row>
    <row r="153" spans="7:9" x14ac:dyDescent="0.25">
      <c r="G153" s="159"/>
    </row>
    <row r="154" spans="7:9" x14ac:dyDescent="0.25">
      <c r="G154" s="159"/>
    </row>
    <row r="155" spans="7:9" x14ac:dyDescent="0.25">
      <c r="G155" s="163"/>
    </row>
    <row r="157" spans="7:9" x14ac:dyDescent="0.25">
      <c r="G157" s="163"/>
    </row>
    <row r="158" spans="7:9" x14ac:dyDescent="0.25">
      <c r="G158" s="163"/>
    </row>
    <row r="159" spans="7:9" x14ac:dyDescent="0.25">
      <c r="G159">
        <f>'[1]Отчет 2017 (застр)'!G93+'[1]Отчет 2017 (застр)'!G95</f>
        <v>21201.676257604133</v>
      </c>
      <c r="H159" t="s">
        <v>193</v>
      </c>
    </row>
    <row r="160" spans="7:9" x14ac:dyDescent="0.25">
      <c r="G160">
        <f>'[1]Отчет 2017 (застр)'!G97</f>
        <v>7900.9616772700901</v>
      </c>
      <c r="H160" t="s">
        <v>194</v>
      </c>
    </row>
    <row r="161" spans="7:8" x14ac:dyDescent="0.25">
      <c r="G161" s="159">
        <f>'[1]Отчет 2017 (застр)'!G115+7943.57</f>
        <v>99116.585676099348</v>
      </c>
      <c r="H16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2023-06-01T04:55:14Z</dcterms:modified>
</cp:coreProperties>
</file>