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89B7AB5F-629D-4590-BAFD-F9772B8AA8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8" i="1" l="1"/>
  <c r="H118" i="1" s="1"/>
  <c r="C118" i="1"/>
  <c r="G118" i="1" s="1"/>
  <c r="F116" i="1"/>
  <c r="H116" i="1" s="1"/>
  <c r="C116" i="1"/>
  <c r="G116" i="1" s="1"/>
  <c r="F113" i="1"/>
  <c r="H113" i="1" s="1"/>
  <c r="C113" i="1"/>
  <c r="G113" i="1" s="1"/>
  <c r="H110" i="1"/>
  <c r="C110" i="1"/>
  <c r="C108" i="1" s="1"/>
  <c r="F108" i="1"/>
  <c r="D108" i="1"/>
  <c r="E106" i="1"/>
  <c r="D106" i="1"/>
  <c r="D121" i="1" s="1"/>
  <c r="F104" i="1"/>
  <c r="H104" i="1" s="1"/>
  <c r="C104" i="1"/>
  <c r="G104" i="1" s="1"/>
  <c r="F102" i="1"/>
  <c r="H102" i="1" s="1"/>
  <c r="C102" i="1"/>
  <c r="G102" i="1" s="1"/>
  <c r="F99" i="1"/>
  <c r="H99" i="1" s="1"/>
  <c r="C99" i="1"/>
  <c r="G99" i="1" s="1"/>
  <c r="F97" i="1"/>
  <c r="H97" i="1" s="1"/>
  <c r="C97" i="1"/>
  <c r="G97" i="1" s="1"/>
  <c r="F95" i="1"/>
  <c r="H95" i="1" s="1"/>
  <c r="C95" i="1"/>
  <c r="G95" i="1" s="1"/>
  <c r="F93" i="1"/>
  <c r="H93" i="1" s="1"/>
  <c r="C93" i="1"/>
  <c r="G93" i="1" s="1"/>
  <c r="F91" i="1"/>
  <c r="H91" i="1" s="1"/>
  <c r="C91" i="1"/>
  <c r="G91" i="1" s="1"/>
  <c r="F89" i="1"/>
  <c r="H89" i="1" s="1"/>
  <c r="C89" i="1"/>
  <c r="G89" i="1" s="1"/>
  <c r="F62" i="1"/>
  <c r="H62" i="1" s="1"/>
  <c r="C62" i="1"/>
  <c r="G62" i="1" s="1"/>
  <c r="F51" i="1"/>
  <c r="H51" i="1" s="1"/>
  <c r="C51" i="1"/>
  <c r="G51" i="1" s="1"/>
  <c r="F48" i="1"/>
  <c r="H48" i="1" s="1"/>
  <c r="C48" i="1"/>
  <c r="G48" i="1" s="1"/>
  <c r="F44" i="1"/>
  <c r="H44" i="1" s="1"/>
  <c r="C44" i="1"/>
  <c r="G44" i="1" s="1"/>
  <c r="U30" i="1"/>
  <c r="T30" i="1"/>
  <c r="S30" i="1"/>
  <c r="R30" i="1"/>
  <c r="Q30" i="1"/>
  <c r="O30" i="1"/>
  <c r="N30" i="1"/>
  <c r="M30" i="1"/>
  <c r="L30" i="1"/>
  <c r="U29" i="1"/>
  <c r="S29" i="1"/>
  <c r="Q29" i="1"/>
  <c r="Q28" i="1" s="1"/>
  <c r="M29" i="1"/>
  <c r="L29" i="1"/>
  <c r="F29" i="1"/>
  <c r="C29" i="1"/>
  <c r="G29" i="1" s="1"/>
  <c r="U28" i="1"/>
  <c r="S28" i="1"/>
  <c r="M28" i="1"/>
  <c r="L28" i="1"/>
  <c r="P26" i="1"/>
  <c r="P24" i="1" s="1"/>
  <c r="P25" i="1"/>
  <c r="U24" i="1"/>
  <c r="T24" i="1"/>
  <c r="S24" i="1"/>
  <c r="R24" i="1"/>
  <c r="Q24" i="1"/>
  <c r="O24" i="1"/>
  <c r="N24" i="1"/>
  <c r="M24" i="1"/>
  <c r="L24" i="1"/>
  <c r="P22" i="1"/>
  <c r="T21" i="1"/>
  <c r="T29" i="1" s="1"/>
  <c r="T28" i="1" s="1"/>
  <c r="R21" i="1"/>
  <c r="R29" i="1" s="1"/>
  <c r="Q21" i="1"/>
  <c r="O21" i="1"/>
  <c r="O29" i="1" s="1"/>
  <c r="O28" i="1" s="1"/>
  <c r="N21" i="1"/>
  <c r="N29" i="1" s="1"/>
  <c r="N28" i="1" s="1"/>
  <c r="U20" i="1"/>
  <c r="S20" i="1"/>
  <c r="R20" i="1"/>
  <c r="Q20" i="1"/>
  <c r="O20" i="1"/>
  <c r="N20" i="1"/>
  <c r="M20" i="1"/>
  <c r="L20" i="1"/>
  <c r="F19" i="1"/>
  <c r="H19" i="1" s="1"/>
  <c r="C19" i="1"/>
  <c r="P17" i="1"/>
  <c r="P30" i="1" s="1"/>
  <c r="P16" i="1"/>
  <c r="U15" i="1"/>
  <c r="T15" i="1"/>
  <c r="S15" i="1"/>
  <c r="R15" i="1"/>
  <c r="Q15" i="1"/>
  <c r="O15" i="1"/>
  <c r="N15" i="1"/>
  <c r="M15" i="1"/>
  <c r="L15" i="1"/>
  <c r="B10" i="1"/>
  <c r="E110" i="1" s="1"/>
  <c r="E108" i="1" s="1"/>
  <c r="G108" i="1" l="1"/>
  <c r="F106" i="1"/>
  <c r="F121" i="1" s="1"/>
  <c r="P21" i="1"/>
  <c r="P20" i="1" s="1"/>
  <c r="E121" i="1"/>
  <c r="L32" i="1" s="1"/>
  <c r="L33" i="1" s="1"/>
  <c r="P29" i="1"/>
  <c r="P28" i="1" s="1"/>
  <c r="P15" i="1"/>
  <c r="C106" i="1"/>
  <c r="G106" i="1" s="1"/>
  <c r="R28" i="1"/>
  <c r="H108" i="1"/>
  <c r="T20" i="1"/>
  <c r="G110" i="1"/>
  <c r="C121" i="1"/>
  <c r="G121" i="1" s="1"/>
  <c r="H121" i="1"/>
  <c r="G19" i="1"/>
  <c r="H29" i="1"/>
  <c r="L37" i="1" l="1"/>
  <c r="L40" i="1" s="1"/>
  <c r="H106" i="1"/>
</calcChain>
</file>

<file path=xl/sharedStrings.xml><?xml version="1.0" encoding="utf-8"?>
<sst xmlns="http://schemas.openxmlformats.org/spreadsheetml/2006/main" count="263" uniqueCount="191">
  <si>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</si>
  <si>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</si>
  <si>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</si>
  <si>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</si>
  <si>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</si>
  <si>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28.12.2016г. по 31.03.2017 г.</t>
  </si>
  <si>
    <t xml:space="preserve">                     по многоквартирному дому, расположенному по адресу:  Мясниковой, 6/1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</si>
  <si>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</si>
  <si>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</si>
  <si>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</si>
  <si>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</si>
  <si>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</si>
  <si>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</si>
  <si>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</si>
  <si>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</si>
  <si>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</si>
  <si>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</si>
  <si>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</si>
  <si>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</si>
  <si>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</si>
  <si>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</si>
  <si>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</si>
  <si>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</si>
  <si>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</si>
  <si>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</si>
  <si>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</si>
  <si>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</si>
  <si>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</si>
  <si>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</si>
  <si>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</si>
  <si>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</si>
  <si>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</si>
  <si>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</si>
  <si>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28.12.2016г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</si>
  <si>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</si>
  <si>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</si>
  <si>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</si>
  <si>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</si>
  <si>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</si>
  <si>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</si>
  <si>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</si>
  <si>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28.12.2016г.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</si>
  <si>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</si>
  <si>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</si>
  <si>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</si>
  <si>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</si>
  <si>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</si>
  <si>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</si>
  <si>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</si>
  <si>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</si>
  <si>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</si>
  <si>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</si>
  <si>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</si>
  <si>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28.12.16 по 31.03.17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</si>
  <si>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</si>
  <si>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</si>
  <si>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</si>
  <si>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</si>
  <si>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</si>
  <si>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</si>
  <si>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</si>
  <si>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</si>
  <si>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</si>
  <si>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</si>
  <si>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28.12.16 по 31.03.17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</si>
  <si>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</si>
  <si>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</si>
  <si>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</si>
  <si>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</si>
  <si>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</si>
  <si>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31.03.2017г.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</si>
  <si>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</si>
  <si>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</si>
  <si>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</si>
  <si>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</si>
  <si>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</si>
  <si>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</si>
  <si>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</si>
  <si>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</si>
  <si>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</si>
  <si>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</si>
  <si>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</si>
  <si>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</si>
  <si>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</si>
  <si>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</si>
  <si>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</si>
  <si>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</si>
  <si>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</si>
  <si>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</si>
  <si>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</si>
  <si>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</si>
  <si>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</si>
  <si>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31.03.2017г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</si>
  <si>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</si>
  <si>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</si>
  <si>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</si>
  <si>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</si>
  <si>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</si>
  <si>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</si>
  <si>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</si>
  <si>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</si>
  <si>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</si>
  <si>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</si>
  <si>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</si>
  <si>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</si>
  <si>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</si>
  <si>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</si>
  <si>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</si>
  <si>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</si>
  <si>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</si>
  <si>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</si>
  <si>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</si>
  <si>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</si>
  <si>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</si>
  <si>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</si>
  <si>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</si>
  <si>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</si>
  <si>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</si>
  <si>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</si>
  <si>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</si>
  <si>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</si>
  <si>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</si>
  <si>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</si>
  <si>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</si>
  <si>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</si>
  <si>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</si>
  <si>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</si>
  <si>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</si>
  <si>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</si>
  <si>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</si>
  <si>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</si>
  <si>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</si>
  <si>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</si>
  <si>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</si>
  <si>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</si>
  <si>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</si>
  <si>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</si>
  <si>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</si>
  <si>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</si>
  <si>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</si>
  <si>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</si>
  <si>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</si>
  <si>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</si>
  <si>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</si>
  <si>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</si>
  <si>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</si>
  <si>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</si>
  <si>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</si>
  <si>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</si>
  <si>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</si>
  <si>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</si>
  <si>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</si>
  <si>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</si>
  <si>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</si>
  <si>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</si>
  <si>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</si>
  <si>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</si>
  <si>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</si>
  <si>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</si>
  <si>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</si>
  <si>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</si>
  <si>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</si>
  <si>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</si>
  <si>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</si>
  <si>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</si>
  <si>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</si>
  <si>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</si>
  <si>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</si>
  <si>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</si>
  <si>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</si>
  <si>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</si>
  <si>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</si>
  <si>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</si>
  <si>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</si>
  <si>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</si>
  <si>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</si>
  <si>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</si>
  <si>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</si>
  <si>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</si>
  <si>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</si>
  <si>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</si>
  <si>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</si>
  <si>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</si>
  <si>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</si>
  <si>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</si>
  <si>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</si>
  <si>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</si>
  <si>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4. Обслуживание </t>
  </si>
  <si>
    <t>фонтана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</si>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</sst>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/>
    <xf numFmtId="2" fontId="3" fillId="0" borderId="45" xfId="0" applyNumberFormat="1" applyFont="1" applyBorder="1"/>
    <xf numFmtId="2" fontId="3" fillId="0" borderId="46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2" fontId="7" fillId="0" borderId="47" xfId="0" applyNumberFormat="1" applyFont="1" applyBorder="1" applyAlignment="1">
      <alignment horizontal="center"/>
    </xf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2" fontId="4" fillId="0" borderId="48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4"/>
  <sheetViews>
    <sheetView tabSelected="1" topLeftCell="C1" workbookViewId="0">
      <selection activeCell="J68" sqref="J68"/>
    </sheetView>
  </sheetViews>
  <sheetFormatPr defaultRowHeight="15" x14ac:dyDescent="0.25"/>
  <cols>
    <col min="1" max="1" width="35" customWidth="1"/>
    <col min="2" max="2" width="48" customWidth="1"/>
    <col min="3" max="3" width="15.7109375" customWidth="1"/>
    <col min="4" max="4" width="13.85546875" customWidth="1"/>
    <col min="5" max="5" width="14.7109375" customWidth="1"/>
    <col min="7" max="7" width="16.28515625" customWidth="1"/>
    <col min="11" max="11" width="36.85546875" customWidth="1"/>
    <col min="12" max="12" width="17" customWidth="1"/>
    <col min="13" max="13" width="16" customWidth="1"/>
    <col min="15" max="15" width="13" customWidth="1"/>
    <col min="16" max="16" width="13.140625" customWidth="1"/>
    <col min="20" max="20" width="12.42578125" customWidth="1"/>
    <col min="21" max="21" width="12.85546875" customWidth="1"/>
  </cols>
  <sheetData>
    <row r="1" spans="1:21" ht="18.75" x14ac:dyDescent="0.3">
      <c r="K1" s="1"/>
      <c r="L1" s="1" t="s">
        <v>0</v>
      </c>
      <c r="M1" s="1"/>
      <c r="N1" s="1"/>
      <c r="O1" s="1"/>
      <c r="P1" s="1"/>
      <c r="Q1" s="2"/>
      <c r="R1" s="3"/>
      <c r="S1" s="3"/>
      <c r="T1" s="4"/>
      <c r="U1" s="4"/>
    </row>
    <row r="2" spans="1:21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2"/>
      <c r="R2" s="3"/>
      <c r="S2" s="3"/>
      <c r="T2" s="4"/>
      <c r="U2" s="4"/>
    </row>
    <row r="3" spans="1:21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2"/>
      <c r="R3" s="3"/>
      <c r="S3" s="3"/>
      <c r="T3" s="4"/>
      <c r="U3" s="4"/>
    </row>
    <row r="4" spans="1:21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1"/>
      <c r="Q4" s="2"/>
      <c r="R4" s="3"/>
      <c r="S4" s="3"/>
      <c r="T4" s="4"/>
      <c r="U4" s="4"/>
    </row>
    <row r="5" spans="1:21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2"/>
      <c r="R5" s="3"/>
      <c r="S5" s="3"/>
      <c r="T5" s="4"/>
      <c r="U5" s="4"/>
    </row>
    <row r="6" spans="1:21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2"/>
      <c r="R6" s="3"/>
      <c r="S6" s="3"/>
      <c r="T6" s="4"/>
      <c r="U6" s="4"/>
    </row>
    <row r="7" spans="1:21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4" t="s">
        <v>12</v>
      </c>
      <c r="P9" s="15" t="s">
        <v>13</v>
      </c>
      <c r="Q9" s="16"/>
      <c r="R9" s="17" t="s">
        <v>14</v>
      </c>
      <c r="S9" s="17"/>
      <c r="T9" s="17" t="s">
        <v>1</v>
      </c>
      <c r="U9" s="18" t="s">
        <v>1</v>
      </c>
    </row>
    <row r="10" spans="1:21" ht="15.75" x14ac:dyDescent="0.25">
      <c r="A10" s="19" t="s">
        <v>15</v>
      </c>
      <c r="B10" s="20">
        <f>B12</f>
        <v>15907.8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16</v>
      </c>
      <c r="M10" s="25" t="s">
        <v>17</v>
      </c>
      <c r="N10" s="25" t="s">
        <v>17</v>
      </c>
      <c r="O10" s="25" t="s">
        <v>17</v>
      </c>
      <c r="P10" s="25" t="s">
        <v>18</v>
      </c>
      <c r="Q10" s="25" t="s">
        <v>19</v>
      </c>
      <c r="R10" s="25" t="s">
        <v>20</v>
      </c>
      <c r="S10" s="25" t="s">
        <v>21</v>
      </c>
      <c r="T10" s="25" t="s">
        <v>22</v>
      </c>
      <c r="U10" s="25" t="s">
        <v>23</v>
      </c>
    </row>
    <row r="11" spans="1:21" ht="16.5" thickBot="1" x14ac:dyDescent="0.3">
      <c r="A11" s="26" t="s">
        <v>24</v>
      </c>
      <c r="B11" s="27" t="s">
        <v>25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26</v>
      </c>
      <c r="N11" s="30"/>
      <c r="O11" s="30"/>
      <c r="P11" s="30" t="s">
        <v>27</v>
      </c>
      <c r="Q11" s="30"/>
      <c r="R11" s="30"/>
      <c r="S11" s="30"/>
      <c r="T11" s="30"/>
      <c r="U11" s="30"/>
    </row>
    <row r="12" spans="1:21" ht="16.5" thickBot="1" x14ac:dyDescent="0.3">
      <c r="A12" s="31" t="s">
        <v>28</v>
      </c>
      <c r="B12" s="20">
        <v>15907.8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30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</row>
    <row r="13" spans="1:21" ht="16.5" thickBot="1" x14ac:dyDescent="0.3">
      <c r="A13" s="34" t="s">
        <v>31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32</v>
      </c>
      <c r="K13" s="39" t="s">
        <v>33</v>
      </c>
      <c r="L13" s="40">
        <v>0</v>
      </c>
      <c r="M13" s="40"/>
      <c r="N13" s="40"/>
      <c r="O13" s="40"/>
      <c r="P13" s="41"/>
      <c r="Q13" s="42"/>
      <c r="R13" s="41"/>
      <c r="S13" s="41"/>
      <c r="T13" s="41"/>
      <c r="U13" s="43"/>
    </row>
    <row r="14" spans="1:21" ht="15.75" x14ac:dyDescent="0.25">
      <c r="A14" s="44"/>
      <c r="B14" s="45"/>
      <c r="C14" s="21" t="s">
        <v>34</v>
      </c>
      <c r="D14" s="46"/>
      <c r="E14" s="47" t="s">
        <v>35</v>
      </c>
      <c r="F14" s="48"/>
      <c r="G14" s="21" t="s">
        <v>36</v>
      </c>
      <c r="H14" s="49"/>
      <c r="I14" s="50"/>
      <c r="J14" s="23"/>
      <c r="K14" s="24"/>
      <c r="L14" s="25"/>
      <c r="M14" s="51"/>
      <c r="N14" s="51"/>
      <c r="O14" s="51"/>
      <c r="P14" s="25"/>
      <c r="Q14" s="25"/>
      <c r="R14" s="25"/>
      <c r="S14" s="25"/>
      <c r="T14" s="25"/>
      <c r="U14" s="25"/>
    </row>
    <row r="15" spans="1:21" ht="15.75" x14ac:dyDescent="0.25">
      <c r="A15" s="44" t="s">
        <v>37</v>
      </c>
      <c r="B15" s="52" t="s">
        <v>38</v>
      </c>
      <c r="C15" s="53" t="s">
        <v>39</v>
      </c>
      <c r="D15" s="54" t="s">
        <v>40</v>
      </c>
      <c r="E15" s="53" t="s">
        <v>39</v>
      </c>
      <c r="F15" s="54" t="s">
        <v>40</v>
      </c>
      <c r="G15" s="55" t="s">
        <v>39</v>
      </c>
      <c r="H15" s="54" t="s">
        <v>40</v>
      </c>
      <c r="I15" s="50"/>
      <c r="J15" s="56">
        <v>1</v>
      </c>
      <c r="K15" s="57" t="s">
        <v>41</v>
      </c>
      <c r="L15" s="58">
        <f>L16+L17+L18</f>
        <v>0</v>
      </c>
      <c r="M15" s="58">
        <f t="shared" ref="M15:U15" si="0">M16+M17+M18</f>
        <v>0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9">
        <f t="shared" si="0"/>
        <v>0</v>
      </c>
    </row>
    <row r="16" spans="1:21" ht="15.75" x14ac:dyDescent="0.25">
      <c r="A16" s="44" t="s">
        <v>42</v>
      </c>
      <c r="B16" s="45"/>
      <c r="C16" s="53" t="s">
        <v>43</v>
      </c>
      <c r="D16" s="54" t="s">
        <v>44</v>
      </c>
      <c r="E16" s="53" t="s">
        <v>43</v>
      </c>
      <c r="F16" s="54" t="s">
        <v>45</v>
      </c>
      <c r="G16" s="55" t="s">
        <v>43</v>
      </c>
      <c r="H16" s="54" t="s">
        <v>45</v>
      </c>
      <c r="I16" s="60"/>
      <c r="J16" s="56">
        <v>1.1000000000000001</v>
      </c>
      <c r="K16" s="57" t="s">
        <v>46</v>
      </c>
      <c r="L16" s="58">
        <v>0</v>
      </c>
      <c r="M16" s="58">
        <v>0</v>
      </c>
      <c r="N16" s="58">
        <v>0</v>
      </c>
      <c r="O16" s="58">
        <v>0</v>
      </c>
      <c r="P16" s="58">
        <f>Q16+R16+S16+T16+U16</f>
        <v>0</v>
      </c>
      <c r="Q16" s="58">
        <v>0</v>
      </c>
      <c r="R16" s="58">
        <v>0</v>
      </c>
      <c r="S16" s="58">
        <v>0</v>
      </c>
      <c r="T16" s="58">
        <v>0</v>
      </c>
      <c r="U16" s="59">
        <v>0</v>
      </c>
    </row>
    <row r="17" spans="1:21" ht="15.75" x14ac:dyDescent="0.25">
      <c r="A17" s="44"/>
      <c r="B17" s="45"/>
      <c r="C17" s="19"/>
      <c r="D17" s="54" t="s">
        <v>47</v>
      </c>
      <c r="E17" s="19"/>
      <c r="F17" s="54" t="s">
        <v>47</v>
      </c>
      <c r="G17" s="61"/>
      <c r="H17" s="54" t="s">
        <v>47</v>
      </c>
      <c r="I17" s="60"/>
      <c r="J17" s="56">
        <v>1.2</v>
      </c>
      <c r="K17" s="57" t="s">
        <v>48</v>
      </c>
      <c r="L17" s="58">
        <v>0</v>
      </c>
      <c r="M17" s="58">
        <v>0</v>
      </c>
      <c r="N17" s="58">
        <v>0</v>
      </c>
      <c r="O17" s="58">
        <v>0</v>
      </c>
      <c r="P17" s="58">
        <f>Q17+R17+S17+T17+U17</f>
        <v>0</v>
      </c>
      <c r="Q17" s="58">
        <v>0</v>
      </c>
      <c r="R17" s="58">
        <v>0</v>
      </c>
      <c r="S17" s="58">
        <v>0</v>
      </c>
      <c r="T17" s="58">
        <v>0</v>
      </c>
      <c r="U17" s="59">
        <v>0</v>
      </c>
    </row>
    <row r="18" spans="1:21" ht="15.75" x14ac:dyDescent="0.25">
      <c r="A18" s="62"/>
      <c r="B18" s="63"/>
      <c r="C18" s="64" t="s">
        <v>30</v>
      </c>
      <c r="D18" s="49" t="s">
        <v>29</v>
      </c>
      <c r="E18" s="64" t="s">
        <v>30</v>
      </c>
      <c r="F18" s="49" t="s">
        <v>29</v>
      </c>
      <c r="G18" s="65" t="s">
        <v>30</v>
      </c>
      <c r="H18" s="49" t="s">
        <v>29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15.75" x14ac:dyDescent="0.25">
      <c r="A19" s="66" t="s">
        <v>49</v>
      </c>
      <c r="B19" s="52" t="s">
        <v>50</v>
      </c>
      <c r="C19" s="67">
        <f>D19*3.12903225804*15907.8</f>
        <v>156296.70077296896</v>
      </c>
      <c r="D19" s="68">
        <v>3.14</v>
      </c>
      <c r="E19" s="67">
        <v>156296.70000000001</v>
      </c>
      <c r="F19" s="68">
        <f>E19/15907.8/3.12903225804</f>
        <v>3.1399999844710575</v>
      </c>
      <c r="G19" s="69">
        <f>C19-E19</f>
        <v>7.7296895324252546E-4</v>
      </c>
      <c r="H19" s="68">
        <f>D19-F19</f>
        <v>1.5528942576281679E-8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ht="15.75" x14ac:dyDescent="0.25">
      <c r="A20" s="66" t="s">
        <v>51</v>
      </c>
      <c r="B20" s="52" t="s">
        <v>52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53</v>
      </c>
      <c r="L20" s="58">
        <f>L21+L22+L23</f>
        <v>1055736.94</v>
      </c>
      <c r="M20" s="58">
        <f t="shared" ref="M20:U20" si="1">M21+M22+M23</f>
        <v>2507.6499999999996</v>
      </c>
      <c r="N20" s="58">
        <f t="shared" si="1"/>
        <v>2507.6499999999996</v>
      </c>
      <c r="O20" s="58">
        <f t="shared" si="1"/>
        <v>61566.59</v>
      </c>
      <c r="P20" s="58">
        <f t="shared" si="1"/>
        <v>343070.08</v>
      </c>
      <c r="Q20" s="58">
        <f t="shared" si="1"/>
        <v>873.07</v>
      </c>
      <c r="R20" s="58">
        <f t="shared" si="1"/>
        <v>313.77</v>
      </c>
      <c r="S20" s="58">
        <f t="shared" si="1"/>
        <v>356.49</v>
      </c>
      <c r="T20" s="58">
        <f t="shared" si="1"/>
        <v>44522.31</v>
      </c>
      <c r="U20" s="59">
        <f t="shared" si="1"/>
        <v>297004.44</v>
      </c>
    </row>
    <row r="21" spans="1:21" ht="15.75" x14ac:dyDescent="0.25">
      <c r="A21" s="66" t="s">
        <v>54</v>
      </c>
      <c r="B21" s="52" t="s">
        <v>55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56</v>
      </c>
      <c r="L21" s="71">
        <v>414647.77</v>
      </c>
      <c r="M21" s="71">
        <v>1483.53</v>
      </c>
      <c r="N21" s="71">
        <f>1483.53</f>
        <v>1483.53</v>
      </c>
      <c r="O21" s="71">
        <f>61566.59</f>
        <v>61566.59</v>
      </c>
      <c r="P21" s="58">
        <f>Q21+R21+S21+T21+U21</f>
        <v>179272.73</v>
      </c>
      <c r="Q21" s="71">
        <f>722.22+150.85</f>
        <v>873.07</v>
      </c>
      <c r="R21" s="58">
        <f>313.77</f>
        <v>313.77</v>
      </c>
      <c r="S21" s="58">
        <v>356.49</v>
      </c>
      <c r="T21" s="58">
        <f>2021.17</f>
        <v>2021.17</v>
      </c>
      <c r="U21" s="59">
        <v>175708.23</v>
      </c>
    </row>
    <row r="22" spans="1:21" ht="15.75" x14ac:dyDescent="0.25">
      <c r="A22" s="66" t="s">
        <v>57</v>
      </c>
      <c r="B22" s="52" t="s">
        <v>58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59</v>
      </c>
      <c r="L22" s="71">
        <v>641089.17000000004</v>
      </c>
      <c r="M22" s="71">
        <v>1024.1199999999999</v>
      </c>
      <c r="N22" s="71">
        <v>1024.1199999999999</v>
      </c>
      <c r="O22" s="58">
        <v>0</v>
      </c>
      <c r="P22" s="58">
        <f>Q22+R22+S22+T22+U22</f>
        <v>163797.35</v>
      </c>
      <c r="Q22" s="58">
        <v>0</v>
      </c>
      <c r="R22" s="58">
        <v>0</v>
      </c>
      <c r="S22" s="58">
        <v>0</v>
      </c>
      <c r="T22" s="58">
        <v>42501.14</v>
      </c>
      <c r="U22" s="59">
        <v>121296.21</v>
      </c>
    </row>
    <row r="23" spans="1:21" ht="15.75" x14ac:dyDescent="0.25">
      <c r="A23" s="44" t="s">
        <v>60</v>
      </c>
      <c r="B23" s="52" t="s">
        <v>61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58"/>
      <c r="Q23" s="58"/>
      <c r="R23" s="58"/>
      <c r="S23" s="58"/>
      <c r="T23" s="72"/>
      <c r="U23" s="59"/>
    </row>
    <row r="24" spans="1:21" ht="15.75" x14ac:dyDescent="0.25">
      <c r="A24" s="44" t="s">
        <v>62</v>
      </c>
      <c r="B24" s="52" t="s">
        <v>63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64</v>
      </c>
      <c r="L24" s="58">
        <f>L25+L26+L27</f>
        <v>512.66</v>
      </c>
      <c r="M24" s="58">
        <f t="shared" ref="M24:U24" si="2">M25+M26+M27</f>
        <v>2.42</v>
      </c>
      <c r="N24" s="58">
        <f t="shared" si="2"/>
        <v>2.42</v>
      </c>
      <c r="O24" s="58">
        <f t="shared" si="2"/>
        <v>100.44</v>
      </c>
      <c r="P24" s="58">
        <f t="shared" si="2"/>
        <v>286.64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9">
        <f t="shared" si="2"/>
        <v>286.64</v>
      </c>
    </row>
    <row r="25" spans="1:21" ht="15.75" x14ac:dyDescent="0.25">
      <c r="A25" s="44" t="s">
        <v>65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66</v>
      </c>
      <c r="L25" s="71">
        <v>512.66</v>
      </c>
      <c r="M25" s="58">
        <v>2.42</v>
      </c>
      <c r="N25" s="58">
        <v>2.42</v>
      </c>
      <c r="O25" s="58">
        <v>100.44</v>
      </c>
      <c r="P25" s="58">
        <f>Q25+R25+S25+T25+U25</f>
        <v>286.64</v>
      </c>
      <c r="Q25" s="58">
        <v>0</v>
      </c>
      <c r="R25" s="58">
        <v>0</v>
      </c>
      <c r="S25" s="58">
        <v>0</v>
      </c>
      <c r="T25" s="58">
        <v>0</v>
      </c>
      <c r="U25" s="59">
        <v>286.64</v>
      </c>
    </row>
    <row r="26" spans="1:21" ht="15.75" x14ac:dyDescent="0.25">
      <c r="A26" s="44" t="s">
        <v>67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68</v>
      </c>
      <c r="L26" s="58">
        <v>0</v>
      </c>
      <c r="M26" s="58">
        <v>0</v>
      </c>
      <c r="N26" s="58">
        <v>0</v>
      </c>
      <c r="O26" s="58">
        <v>0</v>
      </c>
      <c r="P26" s="58">
        <f t="shared" ref="P26" si="3">Q26+R26+S26+T26+U26</f>
        <v>0</v>
      </c>
      <c r="Q26" s="58">
        <v>0</v>
      </c>
      <c r="R26" s="58">
        <v>0</v>
      </c>
      <c r="S26" s="58">
        <v>0</v>
      </c>
      <c r="T26" s="58">
        <v>0</v>
      </c>
      <c r="U26" s="59">
        <v>0</v>
      </c>
    </row>
    <row r="27" spans="1:21" ht="15.75" x14ac:dyDescent="0.25">
      <c r="A27" s="44" t="s">
        <v>69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58"/>
      <c r="Q27" s="72"/>
      <c r="R27" s="58"/>
      <c r="S27" s="58"/>
      <c r="T27" s="72"/>
      <c r="U27" s="74"/>
    </row>
    <row r="28" spans="1:21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70</v>
      </c>
      <c r="L28" s="58">
        <f>L29+L30+L31</f>
        <v>1055224.28</v>
      </c>
      <c r="M28" s="58">
        <f t="shared" ref="M28:U28" si="4">M29+M30+M31</f>
        <v>2505.2299999999996</v>
      </c>
      <c r="N28" s="58">
        <f t="shared" si="4"/>
        <v>2505.2299999999996</v>
      </c>
      <c r="O28" s="58">
        <f t="shared" si="4"/>
        <v>61466.149999999994</v>
      </c>
      <c r="P28" s="58">
        <f t="shared" si="4"/>
        <v>342783.44</v>
      </c>
      <c r="Q28" s="58">
        <f t="shared" si="4"/>
        <v>873.07</v>
      </c>
      <c r="R28" s="58">
        <f t="shared" si="4"/>
        <v>313.77</v>
      </c>
      <c r="S28" s="58">
        <f t="shared" si="4"/>
        <v>356.49</v>
      </c>
      <c r="T28" s="58">
        <f t="shared" si="4"/>
        <v>44522.31</v>
      </c>
      <c r="U28" s="59">
        <f t="shared" si="4"/>
        <v>296717.8</v>
      </c>
    </row>
    <row r="29" spans="1:21" ht="15.75" x14ac:dyDescent="0.25">
      <c r="A29" s="75" t="s">
        <v>71</v>
      </c>
      <c r="B29" s="76" t="s">
        <v>50</v>
      </c>
      <c r="C29" s="67">
        <f>D29*3.12903225804*15907.8</f>
        <v>197113.03664361688</v>
      </c>
      <c r="D29" s="77">
        <v>3.96</v>
      </c>
      <c r="E29" s="67">
        <v>197113.04</v>
      </c>
      <c r="F29" s="68">
        <f>E29/15907.8/3.12903225804</f>
        <v>3.9600000674297213</v>
      </c>
      <c r="G29" s="69">
        <f>C29-E29</f>
        <v>-3.3563831239007413E-3</v>
      </c>
      <c r="H29" s="77">
        <f>D29-F29</f>
        <v>-6.7429721362088912E-8</v>
      </c>
      <c r="I29" s="60"/>
      <c r="J29" s="56">
        <v>4.0999999999999996</v>
      </c>
      <c r="K29" s="57" t="s">
        <v>46</v>
      </c>
      <c r="L29" s="58">
        <f>L16+L21-L25</f>
        <v>414135.11000000004</v>
      </c>
      <c r="M29" s="58">
        <f t="shared" ref="M29:T29" si="5">M16+M21-M25</f>
        <v>1481.11</v>
      </c>
      <c r="N29" s="58">
        <f t="shared" si="5"/>
        <v>1481.11</v>
      </c>
      <c r="O29" s="58">
        <f t="shared" si="5"/>
        <v>61466.149999999994</v>
      </c>
      <c r="P29" s="58">
        <f t="shared" si="5"/>
        <v>178986.09</v>
      </c>
      <c r="Q29" s="58">
        <f t="shared" si="5"/>
        <v>873.07</v>
      </c>
      <c r="R29" s="58">
        <f t="shared" si="5"/>
        <v>313.77</v>
      </c>
      <c r="S29" s="58">
        <f t="shared" si="5"/>
        <v>356.49</v>
      </c>
      <c r="T29" s="58">
        <f t="shared" si="5"/>
        <v>2021.17</v>
      </c>
      <c r="U29" s="59">
        <f>U16+U21-U25</f>
        <v>175421.59</v>
      </c>
    </row>
    <row r="30" spans="1:21" ht="15.75" x14ac:dyDescent="0.25">
      <c r="A30" s="66" t="s">
        <v>51</v>
      </c>
      <c r="B30" s="78" t="s">
        <v>52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48</v>
      </c>
      <c r="L30" s="58">
        <f t="shared" ref="L30:U30" si="6">L17+L22-L26</f>
        <v>641089.17000000004</v>
      </c>
      <c r="M30" s="58">
        <f t="shared" si="6"/>
        <v>1024.1199999999999</v>
      </c>
      <c r="N30" s="58">
        <f t="shared" si="6"/>
        <v>1024.1199999999999</v>
      </c>
      <c r="O30" s="58">
        <f t="shared" si="6"/>
        <v>0</v>
      </c>
      <c r="P30" s="58">
        <f t="shared" si="6"/>
        <v>163797.35</v>
      </c>
      <c r="Q30" s="58">
        <f t="shared" si="6"/>
        <v>0</v>
      </c>
      <c r="R30" s="58">
        <f t="shared" si="6"/>
        <v>0</v>
      </c>
      <c r="S30" s="58">
        <f t="shared" si="6"/>
        <v>0</v>
      </c>
      <c r="T30" s="58">
        <f t="shared" si="6"/>
        <v>42501.14</v>
      </c>
      <c r="U30" s="59">
        <f t="shared" si="6"/>
        <v>121296.21</v>
      </c>
    </row>
    <row r="31" spans="1:21" ht="15.75" x14ac:dyDescent="0.25">
      <c r="A31" s="66" t="s">
        <v>72</v>
      </c>
      <c r="B31" s="78" t="s">
        <v>55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9"/>
    </row>
    <row r="32" spans="1:21" ht="15.75" x14ac:dyDescent="0.25">
      <c r="A32" s="66" t="s">
        <v>73</v>
      </c>
      <c r="B32" s="78" t="s">
        <v>74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75</v>
      </c>
      <c r="L32" s="58">
        <f>E121</f>
        <v>865552.95</v>
      </c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15.75" x14ac:dyDescent="0.25">
      <c r="A33" s="66" t="s">
        <v>76</v>
      </c>
      <c r="B33" s="78" t="s">
        <v>77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78</v>
      </c>
      <c r="L33" s="58">
        <f>L20-L32</f>
        <v>190183.99</v>
      </c>
      <c r="M33" s="58"/>
      <c r="N33" s="58"/>
      <c r="O33" s="58"/>
      <c r="P33" s="58"/>
      <c r="Q33" s="58"/>
      <c r="R33" s="58"/>
      <c r="S33" s="58"/>
      <c r="T33" s="58"/>
      <c r="U33" s="59"/>
    </row>
    <row r="34" spans="1:21" ht="15.75" x14ac:dyDescent="0.25">
      <c r="A34" s="66" t="s">
        <v>79</v>
      </c>
      <c r="B34" s="78" t="s">
        <v>80</v>
      </c>
      <c r="C34" s="53"/>
      <c r="D34" s="54"/>
      <c r="E34" s="53"/>
      <c r="F34" s="54"/>
      <c r="G34" s="55"/>
      <c r="H34" s="54"/>
      <c r="I34" s="60"/>
      <c r="J34" s="56"/>
      <c r="K34" s="57" t="s">
        <v>81</v>
      </c>
      <c r="L34" s="58"/>
      <c r="M34" s="58"/>
      <c r="N34" s="58"/>
      <c r="O34" s="58"/>
      <c r="P34" s="58"/>
      <c r="Q34" s="58"/>
      <c r="R34" s="58"/>
      <c r="S34" s="58"/>
      <c r="T34" s="58"/>
      <c r="U34" s="59"/>
    </row>
    <row r="35" spans="1:21" ht="15.75" x14ac:dyDescent="0.25">
      <c r="A35" s="44" t="s">
        <v>60</v>
      </c>
      <c r="B35" s="78" t="s">
        <v>82</v>
      </c>
      <c r="C35" s="53"/>
      <c r="D35" s="54"/>
      <c r="E35" s="53"/>
      <c r="F35" s="54"/>
      <c r="G35" s="55"/>
      <c r="H35" s="54"/>
      <c r="I35" s="60"/>
      <c r="J35" s="56"/>
      <c r="K35" s="57" t="s">
        <v>83</v>
      </c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15.75" x14ac:dyDescent="0.25">
      <c r="A36" s="44" t="s">
        <v>62</v>
      </c>
      <c r="B36" s="78" t="s">
        <v>84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9"/>
      <c r="Q36" s="79"/>
      <c r="R36" s="79"/>
      <c r="S36" s="79"/>
      <c r="T36" s="79"/>
      <c r="U36" s="80"/>
    </row>
    <row r="37" spans="1:21" ht="15.75" x14ac:dyDescent="0.25">
      <c r="A37" s="44" t="s">
        <v>65</v>
      </c>
      <c r="B37" s="78" t="s">
        <v>85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86</v>
      </c>
      <c r="L37" s="58">
        <f>L24-L32</f>
        <v>-865040.28999999992</v>
      </c>
      <c r="M37" s="58"/>
      <c r="N37" s="58"/>
      <c r="O37" s="58"/>
      <c r="P37" s="79"/>
      <c r="Q37" s="79"/>
      <c r="R37" s="79"/>
      <c r="S37" s="79"/>
      <c r="T37" s="71"/>
      <c r="U37" s="80"/>
    </row>
    <row r="38" spans="1:21" ht="15.75" x14ac:dyDescent="0.25">
      <c r="A38" s="44" t="s">
        <v>67</v>
      </c>
      <c r="B38" s="78" t="s">
        <v>87</v>
      </c>
      <c r="C38" s="53"/>
      <c r="D38" s="54"/>
      <c r="E38" s="53"/>
      <c r="F38" s="54"/>
      <c r="G38" s="55"/>
      <c r="H38" s="54"/>
      <c r="I38" s="60"/>
      <c r="J38" s="56"/>
      <c r="K38" s="57" t="s">
        <v>88</v>
      </c>
      <c r="L38" s="71"/>
      <c r="M38" s="71"/>
      <c r="N38" s="71"/>
      <c r="O38" s="71"/>
      <c r="P38" s="71"/>
      <c r="Q38" s="71"/>
      <c r="R38" s="71"/>
      <c r="S38" s="71"/>
      <c r="T38" s="71"/>
      <c r="U38" s="80"/>
    </row>
    <row r="39" spans="1:21" ht="16.5" thickBot="1" x14ac:dyDescent="0.3">
      <c r="A39" s="44" t="s">
        <v>69</v>
      </c>
      <c r="B39" s="78" t="s">
        <v>89</v>
      </c>
      <c r="C39" s="53"/>
      <c r="D39" s="54"/>
      <c r="E39" s="53"/>
      <c r="F39" s="54"/>
      <c r="G39" s="55"/>
      <c r="H39" s="54"/>
      <c r="I39" s="60"/>
      <c r="J39" s="56"/>
      <c r="K39" s="81"/>
      <c r="L39" s="58"/>
      <c r="M39" s="58"/>
      <c r="N39" s="58"/>
      <c r="O39" s="58"/>
      <c r="P39" s="71"/>
      <c r="Q39" s="71"/>
      <c r="R39" s="71"/>
      <c r="S39" s="71"/>
      <c r="T39" s="71"/>
      <c r="U39" s="80"/>
    </row>
    <row r="40" spans="1:21" ht="15.75" x14ac:dyDescent="0.25">
      <c r="A40" s="44"/>
      <c r="B40" s="78" t="s">
        <v>90</v>
      </c>
      <c r="C40" s="53"/>
      <c r="D40" s="54"/>
      <c r="E40" s="53"/>
      <c r="F40" s="54"/>
      <c r="G40" s="55"/>
      <c r="H40" s="54"/>
      <c r="I40" s="60"/>
      <c r="J40" s="38" t="s">
        <v>91</v>
      </c>
      <c r="K40" s="39" t="s">
        <v>92</v>
      </c>
      <c r="L40" s="82">
        <f>L13+L37</f>
        <v>-865040.28999999992</v>
      </c>
      <c r="M40" s="82"/>
      <c r="N40" s="82"/>
      <c r="O40" s="82"/>
      <c r="P40" s="58"/>
      <c r="Q40" s="58"/>
      <c r="R40" s="58"/>
      <c r="S40" s="58"/>
      <c r="T40" s="58"/>
      <c r="U40" s="59"/>
    </row>
    <row r="41" spans="1:21" ht="15.75" x14ac:dyDescent="0.25">
      <c r="A41" s="44"/>
      <c r="B41" s="78" t="s">
        <v>93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58"/>
      <c r="Q41" s="58"/>
      <c r="R41" s="58"/>
      <c r="S41" s="58"/>
      <c r="T41" s="58"/>
      <c r="U41" s="59"/>
    </row>
    <row r="42" spans="1:21" ht="15.75" x14ac:dyDescent="0.25">
      <c r="A42" s="44"/>
      <c r="B42" s="78" t="s">
        <v>94</v>
      </c>
      <c r="C42" s="53"/>
      <c r="D42" s="54"/>
      <c r="E42" s="53"/>
      <c r="F42" s="54"/>
      <c r="G42" s="55"/>
      <c r="H42" s="54"/>
      <c r="I42" s="60"/>
      <c r="J42" s="56"/>
      <c r="K42" s="57" t="s">
        <v>95</v>
      </c>
      <c r="L42" s="71"/>
      <c r="M42" s="71"/>
      <c r="N42" s="71"/>
      <c r="O42" s="71"/>
      <c r="P42" s="58"/>
      <c r="Q42" s="58"/>
      <c r="R42" s="58"/>
      <c r="S42" s="58"/>
      <c r="T42" s="58"/>
      <c r="U42" s="59"/>
    </row>
    <row r="43" spans="1:21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96</v>
      </c>
      <c r="L43" s="58">
        <v>0</v>
      </c>
      <c r="M43" s="83"/>
      <c r="N43" s="83"/>
      <c r="O43" s="83"/>
      <c r="P43" s="58"/>
      <c r="Q43" s="58"/>
      <c r="R43" s="58"/>
      <c r="S43" s="58"/>
      <c r="T43" s="58"/>
      <c r="U43" s="59"/>
    </row>
    <row r="44" spans="1:21" ht="15.75" x14ac:dyDescent="0.25">
      <c r="A44" s="75" t="s">
        <v>97</v>
      </c>
      <c r="B44" s="84" t="s">
        <v>98</v>
      </c>
      <c r="C44" s="67">
        <f>D44*3.12903225804*15907.8</f>
        <v>66699.865934961272</v>
      </c>
      <c r="D44" s="77">
        <v>1.34</v>
      </c>
      <c r="E44" s="67">
        <v>66699.87</v>
      </c>
      <c r="F44" s="68">
        <f>E44/15907.8/3.12903225804</f>
        <v>1.3400000816666093</v>
      </c>
      <c r="G44" s="69">
        <f>C44-E44</f>
        <v>-4.0650387236382812E-3</v>
      </c>
      <c r="H44" s="77">
        <f>D44-F44</f>
        <v>-8.1666609252906142E-8</v>
      </c>
      <c r="I44" s="60"/>
      <c r="J44" s="56"/>
      <c r="K44" s="57"/>
      <c r="L44" s="58"/>
      <c r="M44" s="71"/>
      <c r="N44" s="71"/>
      <c r="O44" s="71"/>
      <c r="P44" s="58"/>
      <c r="Q44" s="58"/>
      <c r="R44" s="58"/>
      <c r="S44" s="58"/>
      <c r="T44" s="58"/>
      <c r="U44" s="59"/>
    </row>
    <row r="45" spans="1:21" ht="15.75" x14ac:dyDescent="0.25">
      <c r="A45" s="66" t="s">
        <v>99</v>
      </c>
      <c r="B45" s="52" t="s">
        <v>100</v>
      </c>
      <c r="C45" s="85"/>
      <c r="D45" s="86" t="s">
        <v>1</v>
      </c>
      <c r="E45" s="85"/>
      <c r="F45" s="86" t="s">
        <v>1</v>
      </c>
      <c r="G45" s="87"/>
      <c r="H45" s="86" t="s">
        <v>1</v>
      </c>
      <c r="I45" s="60"/>
      <c r="J45" s="56"/>
      <c r="K45" s="57"/>
      <c r="L45" s="82"/>
      <c r="M45" s="71"/>
      <c r="N45" s="71"/>
      <c r="O45" s="71"/>
      <c r="P45" s="58"/>
      <c r="Q45" s="58"/>
      <c r="R45" s="58"/>
      <c r="S45" s="58"/>
      <c r="T45" s="58"/>
      <c r="U45" s="59"/>
    </row>
    <row r="46" spans="1:21" ht="15.75" x14ac:dyDescent="0.25">
      <c r="A46" s="66" t="s">
        <v>51</v>
      </c>
      <c r="B46" s="52" t="s">
        <v>101</v>
      </c>
      <c r="C46" s="85"/>
      <c r="D46" s="86"/>
      <c r="E46" s="85"/>
      <c r="F46" s="86"/>
      <c r="G46" s="87"/>
      <c r="H46" s="86"/>
      <c r="I46" s="60"/>
      <c r="J46" s="56"/>
      <c r="K46" s="39"/>
      <c r="L46" s="71"/>
      <c r="M46" s="71"/>
      <c r="N46" s="71"/>
      <c r="O46" s="71"/>
      <c r="P46" s="58"/>
      <c r="Q46" s="58"/>
      <c r="R46" s="58"/>
      <c r="S46" s="58"/>
      <c r="T46" s="58"/>
      <c r="U46" s="59"/>
    </row>
    <row r="47" spans="1:21" ht="15.75" x14ac:dyDescent="0.25">
      <c r="A47" s="66"/>
      <c r="B47" s="52"/>
      <c r="C47" s="85"/>
      <c r="D47" s="86"/>
      <c r="E47" s="85"/>
      <c r="F47" s="86"/>
      <c r="G47" s="87"/>
      <c r="H47" s="86"/>
      <c r="I47" s="60"/>
      <c r="J47" s="56"/>
      <c r="K47" s="39" t="s">
        <v>102</v>
      </c>
      <c r="L47" s="71"/>
      <c r="M47" s="71"/>
      <c r="N47" s="71"/>
      <c r="O47" s="71"/>
      <c r="P47" s="58"/>
      <c r="Q47" s="58"/>
      <c r="R47" s="58"/>
      <c r="S47" s="58"/>
      <c r="T47" s="58"/>
      <c r="U47" s="59"/>
    </row>
    <row r="48" spans="1:21" ht="16.5" thickBot="1" x14ac:dyDescent="0.3">
      <c r="A48" s="75" t="s">
        <v>103</v>
      </c>
      <c r="B48" s="84" t="s">
        <v>104</v>
      </c>
      <c r="C48" s="67">
        <f>D48*3.12903225804*15907.8</f>
        <v>12941.765032156665</v>
      </c>
      <c r="D48" s="77">
        <v>0.26</v>
      </c>
      <c r="E48" s="67">
        <v>12941.77</v>
      </c>
      <c r="F48" s="68">
        <f>E48/15907.8/3.12903225804</f>
        <v>0.26000009980394978</v>
      </c>
      <c r="G48" s="69">
        <f>C48-E48</f>
        <v>-4.9678433351800777E-3</v>
      </c>
      <c r="H48" s="77">
        <f>D48-F48</f>
        <v>-9.980394977127105E-8</v>
      </c>
      <c r="I48" s="60"/>
      <c r="J48" s="88"/>
      <c r="K48" s="89" t="s">
        <v>105</v>
      </c>
      <c r="L48" s="89"/>
      <c r="M48" s="89"/>
      <c r="N48" s="89"/>
      <c r="O48" s="89"/>
      <c r="P48" s="90"/>
      <c r="Q48" s="90"/>
      <c r="R48" s="90"/>
      <c r="S48" s="90"/>
      <c r="T48" s="90"/>
      <c r="U48" s="91"/>
    </row>
    <row r="49" spans="1:21" ht="15.75" x14ac:dyDescent="0.25">
      <c r="A49" s="66" t="s">
        <v>106</v>
      </c>
      <c r="B49" s="52"/>
      <c r="C49" s="85"/>
      <c r="D49" s="86"/>
      <c r="E49" s="85"/>
      <c r="F49" s="86"/>
      <c r="G49" s="87"/>
      <c r="H49" s="86"/>
      <c r="I49" s="60"/>
      <c r="J49" s="92"/>
      <c r="K49" s="93"/>
      <c r="L49" s="94"/>
      <c r="M49" s="94"/>
      <c r="N49" s="94"/>
      <c r="O49" s="94"/>
      <c r="P49" s="95"/>
      <c r="Q49" s="95"/>
      <c r="R49" s="95"/>
      <c r="S49" s="95"/>
      <c r="T49" s="95"/>
      <c r="U49" s="94"/>
    </row>
    <row r="50" spans="1:21" ht="15.75" x14ac:dyDescent="0.25">
      <c r="A50" s="96" t="s">
        <v>107</v>
      </c>
      <c r="B50" s="97"/>
      <c r="C50" s="98"/>
      <c r="D50" s="99"/>
      <c r="E50" s="98"/>
      <c r="F50" s="99"/>
      <c r="G50" s="100"/>
      <c r="H50" s="99"/>
      <c r="I50" s="70"/>
      <c r="J50" s="92"/>
      <c r="K50" s="93" t="s">
        <v>1</v>
      </c>
      <c r="L50" s="94"/>
      <c r="M50" s="94"/>
      <c r="N50" s="94"/>
      <c r="O50" s="94"/>
      <c r="P50" s="95"/>
      <c r="Q50" s="95"/>
      <c r="R50" s="95"/>
      <c r="S50" s="95"/>
      <c r="T50" s="94"/>
      <c r="U50" s="94"/>
    </row>
    <row r="51" spans="1:21" ht="15.75" x14ac:dyDescent="0.25">
      <c r="A51" s="66" t="s">
        <v>108</v>
      </c>
      <c r="B51" s="52" t="s">
        <v>109</v>
      </c>
      <c r="C51" s="67">
        <f>D51*3.12903225804*15907.8</f>
        <v>214036.88322412944</v>
      </c>
      <c r="D51" s="68">
        <v>4.3</v>
      </c>
      <c r="E51" s="67">
        <v>59577.03</v>
      </c>
      <c r="F51" s="68">
        <f>E51/15907.8/3.12903225804</f>
        <v>1.1969022588118092</v>
      </c>
      <c r="G51" s="69">
        <f>C51-E51</f>
        <v>154459.85322412945</v>
      </c>
      <c r="H51" s="77">
        <f>D51-F51</f>
        <v>3.1030977411881908</v>
      </c>
      <c r="I51" s="60"/>
      <c r="J51" s="92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5.75" x14ac:dyDescent="0.25">
      <c r="A52" s="66" t="s">
        <v>110</v>
      </c>
      <c r="B52" s="52" t="s">
        <v>111</v>
      </c>
      <c r="C52" s="101"/>
      <c r="D52" s="68"/>
      <c r="E52" s="101"/>
      <c r="F52" s="68"/>
      <c r="G52" s="102"/>
      <c r="H52" s="68"/>
      <c r="I52" s="60"/>
      <c r="J52" s="92"/>
      <c r="K52" s="94" t="s">
        <v>112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ht="15.75" x14ac:dyDescent="0.25">
      <c r="A53" s="66" t="s">
        <v>113</v>
      </c>
      <c r="B53" s="52" t="s">
        <v>114</v>
      </c>
      <c r="C53" s="103"/>
      <c r="D53" s="104"/>
      <c r="E53" s="103"/>
      <c r="F53" s="104"/>
      <c r="G53" s="105"/>
      <c r="H53" s="104"/>
      <c r="I53" s="60"/>
      <c r="K53" s="94"/>
      <c r="L53" s="94"/>
      <c r="M53" s="94"/>
      <c r="N53" s="94"/>
      <c r="O53" s="94"/>
      <c r="P53" s="51"/>
      <c r="Q53" s="51"/>
      <c r="R53" s="51"/>
      <c r="S53" s="51"/>
      <c r="T53" s="51"/>
      <c r="U53" s="51"/>
    </row>
    <row r="54" spans="1:21" ht="15.75" x14ac:dyDescent="0.25">
      <c r="A54" s="44" t="s">
        <v>60</v>
      </c>
      <c r="B54" s="52" t="s">
        <v>115</v>
      </c>
      <c r="C54" s="103"/>
      <c r="D54" s="104"/>
      <c r="E54" s="103"/>
      <c r="F54" s="104"/>
      <c r="G54" s="105"/>
      <c r="H54" s="104"/>
      <c r="I54" s="60"/>
      <c r="K54" s="93"/>
      <c r="L54" s="92"/>
      <c r="M54" s="92"/>
      <c r="N54" s="92"/>
      <c r="O54" s="92"/>
      <c r="P54" s="95"/>
      <c r="Q54" s="95"/>
      <c r="R54" s="95"/>
      <c r="S54" s="95"/>
      <c r="T54" s="95"/>
      <c r="U54" s="92"/>
    </row>
    <row r="55" spans="1:21" ht="15.75" x14ac:dyDescent="0.25">
      <c r="A55" s="44" t="s">
        <v>62</v>
      </c>
      <c r="B55" s="52" t="s">
        <v>116</v>
      </c>
      <c r="C55" s="103"/>
      <c r="D55" s="104"/>
      <c r="E55" s="103"/>
      <c r="F55" s="104"/>
      <c r="G55" s="105"/>
      <c r="H55" s="104"/>
      <c r="I55" s="60"/>
      <c r="K55" s="93"/>
      <c r="L55" s="92"/>
      <c r="M55" s="106"/>
      <c r="N55" s="106"/>
      <c r="O55" s="106"/>
      <c r="P55" s="95"/>
      <c r="Q55" s="95"/>
      <c r="R55" s="95"/>
      <c r="S55" s="95"/>
      <c r="T55" s="92"/>
      <c r="U55" s="92"/>
    </row>
    <row r="56" spans="1:21" x14ac:dyDescent="0.25">
      <c r="A56" s="44" t="s">
        <v>65</v>
      </c>
      <c r="B56" s="52" t="s">
        <v>117</v>
      </c>
      <c r="C56" s="103"/>
      <c r="D56" s="104"/>
      <c r="E56" s="103"/>
      <c r="F56" s="104"/>
      <c r="G56" s="105"/>
      <c r="H56" s="104"/>
      <c r="I56" s="60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x14ac:dyDescent="0.25">
      <c r="A57" s="44" t="s">
        <v>67</v>
      </c>
      <c r="B57" s="52" t="s">
        <v>118</v>
      </c>
      <c r="C57" s="103"/>
      <c r="D57" s="104"/>
      <c r="E57" s="103"/>
      <c r="F57" s="104"/>
      <c r="G57" s="105"/>
      <c r="H57" s="104"/>
      <c r="I57" s="70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x14ac:dyDescent="0.25">
      <c r="A58" s="44" t="s">
        <v>69</v>
      </c>
      <c r="B58" s="52" t="s">
        <v>119</v>
      </c>
      <c r="C58" s="103"/>
      <c r="D58" s="104"/>
      <c r="E58" s="103"/>
      <c r="F58" s="104"/>
      <c r="G58" s="105"/>
      <c r="H58" s="104"/>
      <c r="I58" s="70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1:21" x14ac:dyDescent="0.25">
      <c r="A59" s="44"/>
      <c r="B59" s="52" t="s">
        <v>120</v>
      </c>
      <c r="C59" s="103"/>
      <c r="D59" s="104"/>
      <c r="E59" s="103"/>
      <c r="F59" s="104"/>
      <c r="G59" s="105"/>
      <c r="H59" s="104"/>
      <c r="I59" s="70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25">
      <c r="A60" s="44"/>
      <c r="B60" s="52" t="s">
        <v>121</v>
      </c>
      <c r="C60" s="103"/>
      <c r="D60" s="104"/>
      <c r="E60" s="103"/>
      <c r="F60" s="104"/>
      <c r="G60" s="105"/>
      <c r="H60" s="104"/>
      <c r="I60" s="70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x14ac:dyDescent="0.25">
      <c r="A61" s="44"/>
      <c r="B61" s="52" t="s">
        <v>122</v>
      </c>
      <c r="C61" s="53"/>
      <c r="D61" s="54"/>
      <c r="E61" s="53"/>
      <c r="F61" s="54"/>
      <c r="G61" s="55"/>
      <c r="H61" s="54"/>
      <c r="I61" s="70"/>
    </row>
    <row r="62" spans="1:21" x14ac:dyDescent="0.25">
      <c r="A62" s="75" t="s">
        <v>123</v>
      </c>
      <c r="B62" s="84" t="s">
        <v>124</v>
      </c>
      <c r="C62" s="67">
        <f>D62*3.12903225804*15907.8</f>
        <v>233947.29096590896</v>
      </c>
      <c r="D62" s="77">
        <v>4.7</v>
      </c>
      <c r="E62" s="67">
        <v>65118.97</v>
      </c>
      <c r="F62" s="68">
        <f>E62/15907.8/3.12903225804</f>
        <v>1.3082398079343407</v>
      </c>
      <c r="G62" s="69">
        <f>C62-E62</f>
        <v>168828.32096590896</v>
      </c>
      <c r="H62" s="77">
        <f>D62-F62</f>
        <v>3.3917601920656595</v>
      </c>
      <c r="I62" s="60"/>
    </row>
    <row r="63" spans="1:21" x14ac:dyDescent="0.25">
      <c r="A63" s="66" t="s">
        <v>125</v>
      </c>
      <c r="B63" s="52" t="s">
        <v>126</v>
      </c>
      <c r="C63" s="85"/>
      <c r="D63" s="86"/>
      <c r="E63" s="85"/>
      <c r="F63" s="86"/>
      <c r="G63" s="87"/>
      <c r="H63" s="86"/>
      <c r="I63" s="70"/>
    </row>
    <row r="64" spans="1:21" x14ac:dyDescent="0.25">
      <c r="A64" s="44" t="s">
        <v>1</v>
      </c>
      <c r="B64" s="52" t="s">
        <v>127</v>
      </c>
      <c r="C64" s="85"/>
      <c r="D64" s="86"/>
      <c r="E64" s="85"/>
      <c r="F64" s="86"/>
      <c r="G64" s="87"/>
      <c r="H64" s="86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7" t="s">
        <v>128</v>
      </c>
      <c r="B66" s="84" t="s">
        <v>129</v>
      </c>
      <c r="C66" s="108"/>
      <c r="D66" s="109"/>
      <c r="E66" s="108"/>
      <c r="F66" s="110"/>
      <c r="G66" s="111"/>
      <c r="H66" s="110"/>
      <c r="I66" s="70"/>
    </row>
    <row r="67" spans="1:9" x14ac:dyDescent="0.25">
      <c r="A67" s="112" t="s">
        <v>125</v>
      </c>
      <c r="B67" s="52" t="s">
        <v>130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3" t="s">
        <v>131</v>
      </c>
      <c r="B68" s="52" t="s">
        <v>132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133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134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135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136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137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138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139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140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141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142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7"/>
      <c r="C79" s="64"/>
      <c r="D79" s="46"/>
      <c r="E79" s="64"/>
      <c r="F79" s="49"/>
      <c r="G79" s="65"/>
      <c r="H79" s="49"/>
      <c r="I79" s="60"/>
    </row>
    <row r="80" spans="1:9" x14ac:dyDescent="0.25">
      <c r="A80" s="114" t="s">
        <v>143</v>
      </c>
      <c r="B80" s="84" t="s">
        <v>144</v>
      </c>
      <c r="C80" s="108"/>
      <c r="D80" s="109"/>
      <c r="E80" s="108"/>
      <c r="F80" s="110"/>
      <c r="G80" s="111"/>
      <c r="H80" s="110"/>
      <c r="I80" s="60"/>
    </row>
    <row r="81" spans="1:11" x14ac:dyDescent="0.25">
      <c r="A81" s="44" t="s">
        <v>125</v>
      </c>
      <c r="B81" s="52" t="s">
        <v>145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146</v>
      </c>
      <c r="B82" s="52" t="s">
        <v>147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148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149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150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151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152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7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153</v>
      </c>
      <c r="B89" s="84" t="s">
        <v>154</v>
      </c>
      <c r="C89" s="67">
        <f>D89*3.12903225804*15907.8</f>
        <v>1493.2805806334613</v>
      </c>
      <c r="D89" s="115">
        <v>0.03</v>
      </c>
      <c r="E89" s="67">
        <v>0</v>
      </c>
      <c r="F89" s="68">
        <f>E89/15907.8/3.12903225804</f>
        <v>0</v>
      </c>
      <c r="G89" s="69">
        <f>C89-E89</f>
        <v>1493.2805806334613</v>
      </c>
      <c r="H89" s="77">
        <f>D89-F89</f>
        <v>0.03</v>
      </c>
      <c r="I89" s="60"/>
    </row>
    <row r="90" spans="1:11" x14ac:dyDescent="0.25">
      <c r="A90" s="66" t="s">
        <v>155</v>
      </c>
      <c r="B90" s="52" t="s">
        <v>156</v>
      </c>
      <c r="C90" s="53"/>
      <c r="D90" s="54"/>
      <c r="E90" s="53"/>
      <c r="F90" s="86"/>
      <c r="G90" s="55"/>
      <c r="H90" s="54"/>
      <c r="I90" s="60"/>
    </row>
    <row r="91" spans="1:11" x14ac:dyDescent="0.25">
      <c r="A91" s="116" t="s">
        <v>157</v>
      </c>
      <c r="B91" s="117" t="s">
        <v>158</v>
      </c>
      <c r="C91" s="67">
        <f>D91*3.12903225804*15907.8</f>
        <v>68193.146515594737</v>
      </c>
      <c r="D91" s="115">
        <v>1.37</v>
      </c>
      <c r="E91" s="67">
        <v>19530.87</v>
      </c>
      <c r="F91" s="68">
        <f>E91/15907.8/3.12903225804</f>
        <v>0.39237508851246528</v>
      </c>
      <c r="G91" s="69">
        <f>C91-E91</f>
        <v>48662.276515594742</v>
      </c>
      <c r="H91" s="77">
        <f>D91-F91</f>
        <v>0.97762491148753483</v>
      </c>
      <c r="I91" s="60"/>
    </row>
    <row r="92" spans="1:11" x14ac:dyDescent="0.25">
      <c r="A92" s="66" t="s">
        <v>159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160</v>
      </c>
      <c r="B93" s="84" t="s">
        <v>161</v>
      </c>
      <c r="C93" s="67">
        <f>D93*3.12903225804*15907.8</f>
        <v>94076.676579908046</v>
      </c>
      <c r="D93" s="115">
        <v>1.89</v>
      </c>
      <c r="E93" s="67">
        <v>30065.74</v>
      </c>
      <c r="F93" s="68">
        <f>E93/15907.8/3.12903225804</f>
        <v>0.60402057838144285</v>
      </c>
      <c r="G93" s="69">
        <f>C93-E93</f>
        <v>64010.936579908041</v>
      </c>
      <c r="H93" s="77">
        <f>D93-F93</f>
        <v>1.2859794216185572</v>
      </c>
      <c r="I93" s="60"/>
    </row>
    <row r="94" spans="1:11" x14ac:dyDescent="0.25">
      <c r="A94" s="66" t="s">
        <v>162</v>
      </c>
      <c r="B94" s="52"/>
      <c r="C94" s="85"/>
      <c r="D94" s="119"/>
      <c r="E94" s="85"/>
      <c r="F94" s="86"/>
      <c r="G94" s="87"/>
      <c r="H94" s="86"/>
      <c r="I94" s="60"/>
    </row>
    <row r="95" spans="1:11" x14ac:dyDescent="0.25">
      <c r="A95" s="116" t="s">
        <v>163</v>
      </c>
      <c r="B95" s="84" t="s">
        <v>164</v>
      </c>
      <c r="C95" s="67">
        <f>D95*3.12903225804*15907.8</f>
        <v>30861.131999758203</v>
      </c>
      <c r="D95" s="77">
        <v>0.62</v>
      </c>
      <c r="E95" s="67">
        <v>9862.84</v>
      </c>
      <c r="F95" s="68">
        <f>E95/15907.8/3.12903225804</f>
        <v>0.19814441025844132</v>
      </c>
      <c r="G95" s="69">
        <f>C95-E95</f>
        <v>20998.291999758203</v>
      </c>
      <c r="H95" s="77">
        <f>D95-F95</f>
        <v>0.42185558974155868</v>
      </c>
      <c r="I95" s="60"/>
    </row>
    <row r="96" spans="1:11" x14ac:dyDescent="0.25">
      <c r="A96" s="66" t="s">
        <v>165</v>
      </c>
      <c r="B96" s="52" t="s">
        <v>1</v>
      </c>
      <c r="C96" s="85"/>
      <c r="D96" s="86"/>
      <c r="E96" s="85"/>
      <c r="F96" s="86"/>
      <c r="G96" s="87"/>
      <c r="H96" s="86"/>
      <c r="I96" s="70"/>
      <c r="K96" s="11"/>
    </row>
    <row r="97" spans="1:9" x14ac:dyDescent="0.25">
      <c r="A97" s="75" t="s">
        <v>166</v>
      </c>
      <c r="B97" s="84" t="s">
        <v>104</v>
      </c>
      <c r="C97" s="67">
        <f>D97*3.12903225804*15907.8</f>
        <v>25385.769870768843</v>
      </c>
      <c r="D97" s="120">
        <v>0.51</v>
      </c>
      <c r="E97" s="67">
        <v>6999.43</v>
      </c>
      <c r="F97" s="68">
        <f>E97/15907.8/3.12903225804</f>
        <v>0.14061851652214188</v>
      </c>
      <c r="G97" s="69">
        <f>C97-E97</f>
        <v>18386.339870768843</v>
      </c>
      <c r="H97" s="77">
        <f>D97-F97</f>
        <v>0.36938148347785815</v>
      </c>
      <c r="I97" s="60"/>
    </row>
    <row r="98" spans="1:9" x14ac:dyDescent="0.25">
      <c r="A98" s="96"/>
      <c r="B98" s="97"/>
      <c r="C98" s="85"/>
      <c r="D98" s="121"/>
      <c r="E98" s="98"/>
      <c r="F98" s="86"/>
      <c r="G98" s="87"/>
      <c r="H98" s="86"/>
      <c r="I98" s="70"/>
    </row>
    <row r="99" spans="1:9" x14ac:dyDescent="0.25">
      <c r="A99" s="75" t="s">
        <v>167</v>
      </c>
      <c r="B99" s="84" t="s">
        <v>104</v>
      </c>
      <c r="C99" s="67">
        <f>D99*3.12903225804*15907.8</f>
        <v>36336.494128747559</v>
      </c>
      <c r="D99" s="120">
        <v>0.73</v>
      </c>
      <c r="E99" s="67">
        <v>36336.49</v>
      </c>
      <c r="F99" s="68">
        <f>E99/15907.8/3.12903225804</f>
        <v>0.72999991705348044</v>
      </c>
      <c r="G99" s="69">
        <f>C99-E99</f>
        <v>4.12874756148085E-3</v>
      </c>
      <c r="H99" s="77">
        <f>D99-F99</f>
        <v>8.2946519541771124E-8</v>
      </c>
      <c r="I99" s="60"/>
    </row>
    <row r="100" spans="1:9" x14ac:dyDescent="0.25">
      <c r="A100" s="66" t="s">
        <v>168</v>
      </c>
      <c r="B100" s="52"/>
      <c r="C100" s="85"/>
      <c r="D100" s="121"/>
      <c r="E100" s="85"/>
      <c r="F100" s="86"/>
      <c r="G100" s="87"/>
      <c r="H100" s="86"/>
      <c r="I100" s="70"/>
    </row>
    <row r="101" spans="1:9" x14ac:dyDescent="0.25">
      <c r="A101" s="96" t="s">
        <v>169</v>
      </c>
      <c r="B101" s="97"/>
      <c r="C101" s="98"/>
      <c r="D101" s="122"/>
      <c r="E101" s="98"/>
      <c r="F101" s="99"/>
      <c r="G101" s="100"/>
      <c r="H101" s="99"/>
      <c r="I101" s="70"/>
    </row>
    <row r="102" spans="1:9" x14ac:dyDescent="0.25">
      <c r="A102" s="66" t="s">
        <v>170</v>
      </c>
      <c r="B102" s="84" t="s">
        <v>104</v>
      </c>
      <c r="C102" s="67">
        <f>D102*3.12903225804*15907.8</f>
        <v>12941.765032156665</v>
      </c>
      <c r="D102" s="121">
        <v>0.26</v>
      </c>
      <c r="E102" s="85">
        <v>12941.77</v>
      </c>
      <c r="F102" s="68">
        <f>E102/15907.8/3.12903225804</f>
        <v>0.26000009980394978</v>
      </c>
      <c r="G102" s="69">
        <f>C102-E102</f>
        <v>-4.9678433351800777E-3</v>
      </c>
      <c r="H102" s="77">
        <f>D102-F102</f>
        <v>-9.980394977127105E-8</v>
      </c>
      <c r="I102" s="70"/>
    </row>
    <row r="103" spans="1:9" x14ac:dyDescent="0.25">
      <c r="A103" s="66" t="s">
        <v>171</v>
      </c>
      <c r="B103" s="52"/>
      <c r="C103" s="85"/>
      <c r="D103" s="121"/>
      <c r="E103" s="85"/>
      <c r="F103" s="86"/>
      <c r="G103" s="87"/>
      <c r="H103" s="86"/>
      <c r="I103" s="70"/>
    </row>
    <row r="104" spans="1:9" x14ac:dyDescent="0.25">
      <c r="A104" s="75" t="s">
        <v>172</v>
      </c>
      <c r="B104" s="84"/>
      <c r="C104" s="67">
        <f>D104*3.12903225804*15907.8</f>
        <v>114982.60470877653</v>
      </c>
      <c r="D104" s="115">
        <v>2.31</v>
      </c>
      <c r="E104" s="67">
        <v>114982.6</v>
      </c>
      <c r="F104" s="68">
        <f>E104/15907.8/3.12903225804</f>
        <v>2.3099999054007014</v>
      </c>
      <c r="G104" s="69">
        <f>C104-E104</f>
        <v>4.7087765269679949E-3</v>
      </c>
      <c r="H104" s="77">
        <f>D104-F104</f>
        <v>9.4599298616770966E-8</v>
      </c>
      <c r="I104" s="70"/>
    </row>
    <row r="105" spans="1:9" x14ac:dyDescent="0.25">
      <c r="A105" s="66" t="s">
        <v>173</v>
      </c>
      <c r="B105" s="52"/>
      <c r="C105" s="123"/>
      <c r="D105" s="124"/>
      <c r="E105" s="85"/>
      <c r="F105" s="86"/>
      <c r="G105" s="87"/>
      <c r="H105" s="86"/>
      <c r="I105" s="70"/>
    </row>
    <row r="106" spans="1:9" x14ac:dyDescent="0.25">
      <c r="A106" s="125" t="s">
        <v>174</v>
      </c>
      <c r="B106" s="84"/>
      <c r="C106" s="126">
        <f>C19+C29+C44+C48+C51+C62+C89+C91+C93+C95+C97+C99+C104+C102</f>
        <v>1265306.4119900861</v>
      </c>
      <c r="D106" s="120">
        <f>D19+D29+D44+D48+D51+D62+D89+D91+D93+D95+D97+D99+D104+D102</f>
        <v>25.420000000000005</v>
      </c>
      <c r="E106" s="126">
        <f>E19+E29+E44+E48+E51+E62+E89+E91+E93+E95+E97+E99+E104+E102</f>
        <v>788467.12</v>
      </c>
      <c r="F106" s="120">
        <f>F19+F29+F44+F48+F51+F62+F89+F91+F93+F95+F97+F99+F104+F102</f>
        <v>15.84030081605011</v>
      </c>
      <c r="G106" s="69">
        <f>C106-E106</f>
        <v>476839.29199008609</v>
      </c>
      <c r="H106" s="77">
        <f>D106-F106</f>
        <v>9.5796991839498951</v>
      </c>
      <c r="I106" s="60"/>
    </row>
    <row r="107" spans="1:9" x14ac:dyDescent="0.25">
      <c r="A107" s="127" t="s">
        <v>175</v>
      </c>
      <c r="B107" s="97"/>
      <c r="C107" s="128"/>
      <c r="D107" s="129"/>
      <c r="E107" s="128"/>
      <c r="F107" s="129"/>
      <c r="G107" s="87"/>
      <c r="H107" s="86"/>
      <c r="I107" s="60"/>
    </row>
    <row r="108" spans="1:9" x14ac:dyDescent="0.25">
      <c r="A108" s="130" t="s">
        <v>176</v>
      </c>
      <c r="B108" s="52"/>
      <c r="C108" s="67">
        <f>C110+C113+C116+C118</f>
        <v>404181.2771581235</v>
      </c>
      <c r="D108" s="131">
        <f>D110+D113+D116+D118</f>
        <v>8.1199999999999992</v>
      </c>
      <c r="E108" s="67">
        <f>E110+E113+E116+E118</f>
        <v>77085.83</v>
      </c>
      <c r="F108" s="115">
        <f>F110+F113+F116+F118</f>
        <v>1.5486539703201576</v>
      </c>
      <c r="G108" s="120">
        <f>C108-E108</f>
        <v>327095.44715812348</v>
      </c>
      <c r="H108" s="77">
        <f>D108-F108</f>
        <v>6.5713460296798418</v>
      </c>
      <c r="I108" s="60"/>
    </row>
    <row r="109" spans="1:9" x14ac:dyDescent="0.25">
      <c r="A109" s="130"/>
      <c r="B109" s="52"/>
      <c r="C109" s="123"/>
      <c r="D109" s="131"/>
      <c r="E109" s="132"/>
      <c r="F109" s="131"/>
      <c r="G109" s="133"/>
      <c r="H109" s="68"/>
      <c r="I109" s="60"/>
    </row>
    <row r="110" spans="1:9" x14ac:dyDescent="0.25">
      <c r="A110" s="107" t="s">
        <v>177</v>
      </c>
      <c r="B110" s="84" t="s">
        <v>178</v>
      </c>
      <c r="C110" s="67">
        <f>D110*3.12903225804*15907.8</f>
        <v>57242.422257616017</v>
      </c>
      <c r="D110" s="134">
        <v>1.1499999999999999</v>
      </c>
      <c r="E110" s="135">
        <f>F110*B10</f>
        <v>0</v>
      </c>
      <c r="F110" s="68">
        <v>0</v>
      </c>
      <c r="G110" s="136">
        <f>C110-E110</f>
        <v>57242.422257616017</v>
      </c>
      <c r="H110" s="137">
        <f>D110-F110</f>
        <v>1.1499999999999999</v>
      </c>
      <c r="I110" s="138"/>
    </row>
    <row r="111" spans="1:9" x14ac:dyDescent="0.25">
      <c r="A111" s="112" t="s">
        <v>179</v>
      </c>
      <c r="B111" s="52"/>
      <c r="C111" s="139"/>
      <c r="D111" s="140"/>
      <c r="E111" s="141"/>
      <c r="F111" s="142"/>
      <c r="G111" s="143"/>
      <c r="H111" s="142"/>
      <c r="I111" s="138"/>
    </row>
    <row r="112" spans="1:9" x14ac:dyDescent="0.25">
      <c r="A112" s="112" t="s">
        <v>180</v>
      </c>
      <c r="B112" s="52"/>
      <c r="C112" s="139"/>
      <c r="D112" s="140"/>
      <c r="E112" s="141"/>
      <c r="F112" s="142"/>
      <c r="G112" s="143"/>
      <c r="H112" s="142"/>
      <c r="I112" s="60"/>
    </row>
    <row r="113" spans="1:9" x14ac:dyDescent="0.25">
      <c r="A113" s="107" t="s">
        <v>181</v>
      </c>
      <c r="B113" s="117" t="s">
        <v>158</v>
      </c>
      <c r="C113" s="67">
        <f>D113*3.12903225804*15907.8</f>
        <v>294674.03457833634</v>
      </c>
      <c r="D113" s="144">
        <v>5.92</v>
      </c>
      <c r="E113" s="135">
        <v>77085.83</v>
      </c>
      <c r="F113" s="68">
        <f>E113/15907.8/3.12903225804</f>
        <v>1.5486539703201576</v>
      </c>
      <c r="G113" s="136">
        <f>C113-E113</f>
        <v>217588.20457833633</v>
      </c>
      <c r="H113" s="137">
        <f>D113-F113</f>
        <v>4.3713460296798425</v>
      </c>
      <c r="I113" s="60"/>
    </row>
    <row r="114" spans="1:9" x14ac:dyDescent="0.25">
      <c r="A114" s="112" t="s">
        <v>182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12" t="s">
        <v>183</v>
      </c>
      <c r="B115" s="52"/>
      <c r="C115" s="139"/>
      <c r="D115" s="140"/>
      <c r="E115" s="141"/>
      <c r="F115" s="142"/>
      <c r="G115" s="143"/>
      <c r="H115" s="142"/>
      <c r="I115" s="70"/>
    </row>
    <row r="116" spans="1:9" x14ac:dyDescent="0.25">
      <c r="A116" s="107" t="s">
        <v>184</v>
      </c>
      <c r="B116" s="84" t="s">
        <v>185</v>
      </c>
      <c r="C116" s="67">
        <f>D116*3.12903225804*15907.8</f>
        <v>31856.652386847174</v>
      </c>
      <c r="D116" s="134">
        <v>0.64</v>
      </c>
      <c r="E116" s="135">
        <v>0</v>
      </c>
      <c r="F116" s="115">
        <f>E116/15841.2/3.12903225804</f>
        <v>0</v>
      </c>
      <c r="G116" s="136">
        <f>C116-E116</f>
        <v>31856.652386847174</v>
      </c>
      <c r="H116" s="137">
        <f>D116-F116</f>
        <v>0.64</v>
      </c>
      <c r="I116" s="60"/>
    </row>
    <row r="117" spans="1:9" x14ac:dyDescent="0.25">
      <c r="A117" s="112" t="s">
        <v>186</v>
      </c>
      <c r="B117" s="97"/>
      <c r="C117" s="145"/>
      <c r="D117" s="146"/>
      <c r="E117" s="147"/>
      <c r="F117" s="148"/>
      <c r="G117" s="149"/>
      <c r="H117" s="148"/>
      <c r="I117" s="60"/>
    </row>
    <row r="118" spans="1:9" x14ac:dyDescent="0.25">
      <c r="A118" s="150" t="s">
        <v>187</v>
      </c>
      <c r="B118" s="84" t="s">
        <v>185</v>
      </c>
      <c r="C118" s="67">
        <f>D118*3.12903225804*15907.8</f>
        <v>20408.167935323971</v>
      </c>
      <c r="D118" s="151">
        <v>0.41</v>
      </c>
      <c r="E118" s="135">
        <v>0</v>
      </c>
      <c r="F118" s="68">
        <f>E118/15841.2/3.12903225804</f>
        <v>0</v>
      </c>
      <c r="G118" s="152">
        <f>C118-E118</f>
        <v>20408.167935323971</v>
      </c>
      <c r="H118" s="137">
        <f>D118-F118</f>
        <v>0.41</v>
      </c>
      <c r="I118" s="60"/>
    </row>
    <row r="119" spans="1:9" x14ac:dyDescent="0.25">
      <c r="A119" s="112" t="s">
        <v>188</v>
      </c>
      <c r="B119" s="118"/>
      <c r="C119" s="139"/>
      <c r="D119" s="140"/>
      <c r="E119" s="141"/>
      <c r="F119" s="142"/>
      <c r="G119" s="143"/>
      <c r="H119" s="142"/>
      <c r="I119" s="60"/>
    </row>
    <row r="120" spans="1:9" x14ac:dyDescent="0.25">
      <c r="A120" s="112"/>
      <c r="B120" s="118"/>
      <c r="C120" s="153"/>
      <c r="D120" s="119"/>
      <c r="E120" s="85"/>
      <c r="F120" s="86"/>
      <c r="G120" s="87"/>
      <c r="H120" s="86"/>
      <c r="I120" s="60"/>
    </row>
    <row r="121" spans="1:9" x14ac:dyDescent="0.25">
      <c r="A121" s="75" t="s">
        <v>189</v>
      </c>
      <c r="B121" s="154"/>
      <c r="C121" s="67">
        <f>D121*3.12903225804*15907.8</f>
        <v>1669487.68914821</v>
      </c>
      <c r="D121" s="115">
        <f>D106+D108</f>
        <v>33.540000000000006</v>
      </c>
      <c r="E121" s="155">
        <f>E106+E108</f>
        <v>865552.95</v>
      </c>
      <c r="F121" s="115">
        <f>F106+F108</f>
        <v>17.388954786370267</v>
      </c>
      <c r="G121" s="120">
        <f>C121-E121</f>
        <v>803934.73914821004</v>
      </c>
      <c r="H121" s="77">
        <f>D121-F121</f>
        <v>16.15104521362974</v>
      </c>
      <c r="I121" s="60"/>
    </row>
    <row r="122" spans="1:9" ht="15.75" thickBot="1" x14ac:dyDescent="0.3">
      <c r="A122" s="156" t="s">
        <v>190</v>
      </c>
      <c r="B122" s="157"/>
      <c r="C122" s="156"/>
      <c r="D122" s="158"/>
      <c r="E122" s="156"/>
      <c r="F122" s="159"/>
      <c r="G122" s="160"/>
      <c r="H122" s="159"/>
      <c r="I122" s="60"/>
    </row>
    <row r="123" spans="1:9" x14ac:dyDescent="0.25">
      <c r="A123" s="11"/>
      <c r="B123" s="11"/>
      <c r="C123" s="11"/>
      <c r="D123" s="60"/>
      <c r="E123" s="6"/>
      <c r="F123" s="6"/>
      <c r="G123" s="6"/>
      <c r="H123" s="6"/>
      <c r="I123" s="60"/>
    </row>
    <row r="124" spans="1:9" ht="15.75" x14ac:dyDescent="0.25">
      <c r="A124" s="94" t="s">
        <v>112</v>
      </c>
      <c r="B124" s="94"/>
      <c r="C124" s="94"/>
      <c r="D124" s="94"/>
      <c r="E124" s="94"/>
      <c r="F124" s="94"/>
      <c r="G124" s="94"/>
      <c r="H124" s="94"/>
      <c r="I124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2023-08-03T02:25:32Z</dcterms:modified>
</cp:coreProperties>
</file>