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81D2A630-AD8B-4153-AAF9-C9BC2A851D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7" i="1" l="1"/>
  <c r="E117" i="1"/>
  <c r="E109" i="1" s="1"/>
  <c r="C117" i="1"/>
  <c r="G117" i="1" s="1"/>
  <c r="H114" i="1"/>
  <c r="C114" i="1"/>
  <c r="G114" i="1" s="1"/>
  <c r="H111" i="1"/>
  <c r="C111" i="1"/>
  <c r="G111" i="1" s="1"/>
  <c r="F109" i="1"/>
  <c r="D109" i="1"/>
  <c r="H109" i="1" s="1"/>
  <c r="F107" i="1"/>
  <c r="F119" i="1" s="1"/>
  <c r="D107" i="1"/>
  <c r="D119" i="1" s="1"/>
  <c r="H119" i="1" s="1"/>
  <c r="H105" i="1"/>
  <c r="E105" i="1"/>
  <c r="C105" i="1"/>
  <c r="G105" i="1" s="1"/>
  <c r="H103" i="1"/>
  <c r="E103" i="1"/>
  <c r="C103" i="1"/>
  <c r="G103" i="1" s="1"/>
  <c r="H100" i="1"/>
  <c r="E100" i="1"/>
  <c r="C100" i="1"/>
  <c r="G100" i="1" s="1"/>
  <c r="H98" i="1"/>
  <c r="E98" i="1"/>
  <c r="C98" i="1"/>
  <c r="G98" i="1" s="1"/>
  <c r="H96" i="1"/>
  <c r="E96" i="1"/>
  <c r="C96" i="1"/>
  <c r="G96" i="1" s="1"/>
  <c r="H94" i="1"/>
  <c r="E94" i="1"/>
  <c r="C94" i="1"/>
  <c r="G94" i="1" s="1"/>
  <c r="H92" i="1"/>
  <c r="C92" i="1"/>
  <c r="G92" i="1" s="1"/>
  <c r="H90" i="1"/>
  <c r="C90" i="1"/>
  <c r="G90" i="1" s="1"/>
  <c r="H63" i="1"/>
  <c r="E63" i="1"/>
  <c r="C63" i="1"/>
  <c r="G63" i="1" s="1"/>
  <c r="H51" i="1"/>
  <c r="E51" i="1"/>
  <c r="C51" i="1"/>
  <c r="H48" i="1"/>
  <c r="E48" i="1"/>
  <c r="C48" i="1"/>
  <c r="G48" i="1" s="1"/>
  <c r="H44" i="1"/>
  <c r="E44" i="1"/>
  <c r="C44" i="1"/>
  <c r="G44" i="1" s="1"/>
  <c r="X31" i="1"/>
  <c r="W31" i="1"/>
  <c r="V31" i="1"/>
  <c r="U31" i="1"/>
  <c r="T31" i="1"/>
  <c r="R31" i="1"/>
  <c r="Q31" i="1"/>
  <c r="P31" i="1"/>
  <c r="O31" i="1"/>
  <c r="N31" i="1"/>
  <c r="M31" i="1"/>
  <c r="L31" i="1"/>
  <c r="W30" i="1"/>
  <c r="V30" i="1"/>
  <c r="U30" i="1"/>
  <c r="T30" i="1"/>
  <c r="P30" i="1"/>
  <c r="M30" i="1"/>
  <c r="L30" i="1"/>
  <c r="W29" i="1"/>
  <c r="V29" i="1"/>
  <c r="U29" i="1"/>
  <c r="U28" i="1" s="1"/>
  <c r="Q29" i="1"/>
  <c r="Q28" i="1" s="1"/>
  <c r="M29" i="1"/>
  <c r="M28" i="1" s="1"/>
  <c r="L29" i="1"/>
  <c r="H29" i="1"/>
  <c r="E29" i="1"/>
  <c r="C29" i="1"/>
  <c r="G29" i="1" s="1"/>
  <c r="V28" i="1"/>
  <c r="L28" i="1"/>
  <c r="S27" i="1"/>
  <c r="S26" i="1"/>
  <c r="T25" i="1"/>
  <c r="S25" i="1"/>
  <c r="S24" i="1" s="1"/>
  <c r="P25" i="1"/>
  <c r="P24" i="1" s="1"/>
  <c r="X24" i="1"/>
  <c r="W24" i="1"/>
  <c r="V24" i="1"/>
  <c r="U24" i="1"/>
  <c r="T24" i="1"/>
  <c r="R24" i="1"/>
  <c r="Q24" i="1"/>
  <c r="O24" i="1"/>
  <c r="N24" i="1"/>
  <c r="M24" i="1"/>
  <c r="M37" i="1" s="1"/>
  <c r="M40" i="1" s="1"/>
  <c r="L24" i="1"/>
  <c r="S23" i="1"/>
  <c r="X22" i="1"/>
  <c r="V22" i="1"/>
  <c r="V20" i="1" s="1"/>
  <c r="S22" i="1"/>
  <c r="R22" i="1"/>
  <c r="R30" i="1" s="1"/>
  <c r="Q22" i="1"/>
  <c r="Q30" i="1" s="1"/>
  <c r="O22" i="1"/>
  <c r="O30" i="1" s="1"/>
  <c r="N22" i="1"/>
  <c r="N30" i="1" s="1"/>
  <c r="X21" i="1"/>
  <c r="X29" i="1" s="1"/>
  <c r="T21" i="1"/>
  <c r="T29" i="1" s="1"/>
  <c r="R21" i="1"/>
  <c r="R29" i="1" s="1"/>
  <c r="Q21" i="1"/>
  <c r="Q20" i="1" s="1"/>
  <c r="P21" i="1"/>
  <c r="P29" i="1" s="1"/>
  <c r="O21" i="1"/>
  <c r="O29" i="1" s="1"/>
  <c r="N21" i="1"/>
  <c r="N29" i="1" s="1"/>
  <c r="N28" i="1" s="1"/>
  <c r="W20" i="1"/>
  <c r="U20" i="1"/>
  <c r="M20" i="1"/>
  <c r="M33" i="1" s="1"/>
  <c r="L20" i="1"/>
  <c r="H19" i="1"/>
  <c r="E19" i="1"/>
  <c r="C19" i="1"/>
  <c r="S18" i="1"/>
  <c r="S31" i="1" s="1"/>
  <c r="S17" i="1"/>
  <c r="S16" i="1"/>
  <c r="S15" i="1" s="1"/>
  <c r="X15" i="1"/>
  <c r="W15" i="1"/>
  <c r="V15" i="1"/>
  <c r="U15" i="1"/>
  <c r="T15" i="1"/>
  <c r="R15" i="1"/>
  <c r="Q15" i="1"/>
  <c r="P15" i="1"/>
  <c r="O15" i="1"/>
  <c r="N15" i="1"/>
  <c r="M15" i="1"/>
  <c r="L15" i="1"/>
  <c r="B10" i="1"/>
  <c r="P28" i="1" l="1"/>
  <c r="O20" i="1"/>
  <c r="T28" i="1"/>
  <c r="X20" i="1"/>
  <c r="W28" i="1"/>
  <c r="S30" i="1"/>
  <c r="C107" i="1"/>
  <c r="G107" i="1" s="1"/>
  <c r="R28" i="1"/>
  <c r="E107" i="1"/>
  <c r="G51" i="1"/>
  <c r="E119" i="1"/>
  <c r="L32" i="1" s="1"/>
  <c r="L33" i="1" s="1"/>
  <c r="O28" i="1"/>
  <c r="X30" i="1"/>
  <c r="X28" i="1" s="1"/>
  <c r="H107" i="1"/>
  <c r="G19" i="1"/>
  <c r="N20" i="1"/>
  <c r="P20" i="1"/>
  <c r="R20" i="1"/>
  <c r="T20" i="1"/>
  <c r="S21" i="1"/>
  <c r="S20" i="1" s="1"/>
  <c r="C109" i="1"/>
  <c r="G109" i="1" s="1"/>
  <c r="L37" i="1" l="1"/>
  <c r="L40" i="1" s="1"/>
  <c r="S29" i="1"/>
  <c r="S28" i="1" s="1"/>
  <c r="C119" i="1"/>
  <c r="G119" i="1" s="1"/>
</calcChain>
</file>

<file path=xl/sharedStrings.xml><?xml version="1.0" encoding="utf-8"?>
<sst xmlns="http://schemas.openxmlformats.org/spreadsheetml/2006/main" count="276" uniqueCount="197">
  <si>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</si>
  <si>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</si>
  <si>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</si>
  <si>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</si>
  <si>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</si>
  <si>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01.10.2017г. по 31.12.2017 г.</t>
  </si>
  <si>
    <t xml:space="preserve">                     по многоквартирному дому, расположенному по адресу:  Мясниковой, 30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</si>
  <si>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</si>
  <si>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</si>
  <si>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</si>
  <si>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Содержание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</si>
  <si>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</si>
  <si>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</si>
  <si>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</si>
  <si>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</si>
  <si>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</si>
  <si>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</si>
  <si>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</si>
  <si>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</si>
  <si>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парковки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</si>
  <si>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</si>
  <si>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</si>
  <si>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</si>
  <si>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</si>
  <si>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</si>
  <si>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</si>
  <si>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</si>
  <si>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</si>
  <si>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</si>
  <si>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</si>
  <si>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</si>
  <si>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</si>
  <si>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</si>
  <si>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</si>
  <si>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</si>
  <si>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</si>
  <si>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</si>
  <si>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</si>
  <si>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01.10.2017г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</si>
  <si>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</si>
  <si>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</si>
  <si>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</si>
  <si>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</si>
  <si>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</si>
  <si>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</si>
  <si>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</si>
  <si>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01.10.2017г.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</si>
  <si>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</si>
  <si>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</si>
  <si>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</si>
  <si>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</si>
  <si>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</si>
  <si>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</si>
  <si>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</si>
  <si>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>Задолженность н/жилых помещений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</si>
  <si>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</si>
  <si>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</si>
  <si>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</si>
  <si>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</si>
  <si>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01.10.17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</si>
  <si>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</si>
  <si>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</si>
  <si>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</si>
  <si>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</si>
  <si>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</si>
  <si>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</si>
  <si>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</si>
  <si>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</si>
  <si>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Начислено н/жилым помещениям</t>
  </si>
  <si>
    <t>РФ №290 от 03.04.2013г,</t>
  </si>
  <si>
    <t>очистка кровли от мусора, грязи; и т.д.</t>
  </si>
  <si>
    <t>Оплачено  с 01.10.17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</si>
  <si>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</si>
  <si>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</si>
  <si>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</si>
  <si>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</si>
  <si>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</si>
  <si>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Оплачено н/жилыми помещениями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</si>
  <si>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</si>
  <si>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</si>
  <si>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</si>
  <si>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</si>
  <si>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</si>
  <si>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</si>
  <si>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</si>
  <si>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</si>
  <si>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</si>
  <si>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</si>
  <si>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</si>
  <si>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</si>
  <si>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</si>
  <si>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</si>
  <si>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</si>
  <si>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</si>
  <si>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</si>
  <si>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</si>
  <si>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</si>
  <si>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</si>
  <si>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</si>
  <si>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</si>
  <si>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</si>
  <si>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</si>
  <si>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</si>
  <si>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</si>
  <si>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</si>
  <si>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</si>
  <si>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</si>
  <si>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</si>
  <si>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</si>
  <si>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</si>
  <si>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</si>
  <si>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</si>
  <si>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</si>
  <si>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п.2=п.2.1+п.2.2+п.2.3.; п.3=п.3.1+п.3.2+п.3.3;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</si>
  <si>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</si>
  <si>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</si>
  <si>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</si>
  <si>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</si>
  <si>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</si>
  <si>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</si>
  <si>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</si>
  <si>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</si>
  <si>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</si>
  <si>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</si>
  <si>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</si>
  <si>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</si>
  <si>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</si>
  <si>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</si>
  <si>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</si>
  <si>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</si>
  <si>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</si>
  <si>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</si>
  <si>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</si>
  <si>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</si>
  <si>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</si>
  <si>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</si>
  <si>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</si>
  <si>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</si>
  <si>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</si>
  <si>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</si>
  <si>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</si>
  <si>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</si>
  <si>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</si>
  <si>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</si>
  <si>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</si>
  <si>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</si>
  <si>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</si>
  <si>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</si>
  <si>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</si>
  <si>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</si>
  <si>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</si>
  <si>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</si>
  <si>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</si>
  <si>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</si>
  <si>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</si>
  <si>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</si>
  <si>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</si>
  <si>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</si>
  <si>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</si>
  <si>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</si>
  <si>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</si>
  <si>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</si>
  <si>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</si>
  <si>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</si>
  <si>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</si>
  <si>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</si>
  <si>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</si>
  <si>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</si>
  <si>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</si>
  <si>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</si>
  <si>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</si>
  <si>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</si>
  <si>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</si>
  <si>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</si>
  <si>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</si>
  <si>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</si>
  <si>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</si>
  <si>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 пожаротушения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</si>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</sst>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0" xfId="0" applyFont="1" applyBorder="1"/>
    <xf numFmtId="0" fontId="6" fillId="0" borderId="4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0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0" fontId="4" fillId="0" borderId="4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40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31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41" xfId="0" applyFont="1" applyBorder="1"/>
    <xf numFmtId="0" fontId="7" fillId="0" borderId="49" xfId="0" applyFont="1" applyBorder="1"/>
    <xf numFmtId="0" fontId="6" fillId="0" borderId="20" xfId="0" applyFont="1" applyBorder="1"/>
    <xf numFmtId="0" fontId="6" fillId="0" borderId="50" xfId="0" applyFont="1" applyBorder="1" applyAlignment="1">
      <alignment horizontal="center"/>
    </xf>
    <xf numFmtId="0" fontId="7" fillId="0" borderId="50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4"/>
  <sheetViews>
    <sheetView tabSelected="1" topLeftCell="D13" workbookViewId="0">
      <selection activeCell="R6" sqref="R6"/>
    </sheetView>
  </sheetViews>
  <sheetFormatPr defaultRowHeight="15" x14ac:dyDescent="0.25"/>
  <cols>
    <col min="1" max="1" width="37.85546875" customWidth="1"/>
    <col min="2" max="2" width="42.42578125" customWidth="1"/>
    <col min="3" max="3" width="16.7109375" customWidth="1"/>
    <col min="5" max="5" width="13.5703125" customWidth="1"/>
    <col min="11" max="11" width="37.28515625" customWidth="1"/>
    <col min="12" max="12" width="16.140625" customWidth="1"/>
    <col min="13" max="13" width="14.5703125" customWidth="1"/>
    <col min="14" max="14" width="11.5703125" customWidth="1"/>
    <col min="15" max="15" width="13.5703125" customWidth="1"/>
    <col min="16" max="16" width="13" customWidth="1"/>
    <col min="17" max="17" width="11.140625" customWidth="1"/>
    <col min="18" max="18" width="10.42578125" customWidth="1"/>
    <col min="19" max="19" width="11.5703125" customWidth="1"/>
    <col min="20" max="20" width="13.7109375" customWidth="1"/>
    <col min="22" max="22" width="10.85546875" customWidth="1"/>
    <col min="23" max="23" width="13.85546875" customWidth="1"/>
    <col min="24" max="24" width="13.5703125" customWidth="1"/>
  </cols>
  <sheetData>
    <row r="1" spans="1:24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24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24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3"/>
      <c r="Q3" s="1"/>
      <c r="R3" s="1"/>
      <c r="S3" s="1"/>
      <c r="T3" s="2"/>
      <c r="U3" s="3"/>
      <c r="V3" s="3"/>
      <c r="W3" s="4"/>
      <c r="X3" s="4"/>
    </row>
    <row r="4" spans="1:24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3"/>
      <c r="Q4" s="1"/>
      <c r="R4" s="1"/>
      <c r="S4" s="1"/>
      <c r="T4" s="2"/>
      <c r="U4" s="3"/>
      <c r="V4" s="3"/>
      <c r="W4" s="4"/>
      <c r="X4" s="4"/>
    </row>
    <row r="5" spans="1:24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3"/>
      <c r="Q5" s="1"/>
      <c r="R5" s="1"/>
      <c r="S5" s="1"/>
      <c r="T5" s="2"/>
      <c r="U5" s="3"/>
      <c r="V5" s="3"/>
      <c r="W5" s="4"/>
      <c r="X5" s="4"/>
    </row>
    <row r="6" spans="1:24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3"/>
      <c r="Q6" s="2"/>
      <c r="R6" s="2"/>
      <c r="S6" s="2"/>
      <c r="T6" s="2"/>
      <c r="U6" s="3"/>
      <c r="V6" s="3"/>
      <c r="W6" s="4"/>
      <c r="X6" s="4"/>
    </row>
    <row r="7" spans="1:24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</row>
    <row r="8" spans="1:24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11</v>
      </c>
      <c r="P9" s="15" t="s">
        <v>12</v>
      </c>
      <c r="Q9" s="15" t="s">
        <v>13</v>
      </c>
      <c r="R9" s="14" t="s">
        <v>14</v>
      </c>
      <c r="S9" s="15" t="s">
        <v>15</v>
      </c>
      <c r="T9" s="16"/>
      <c r="U9" s="17" t="s">
        <v>16</v>
      </c>
      <c r="V9" s="17"/>
      <c r="W9" s="17" t="s">
        <v>1</v>
      </c>
      <c r="X9" s="18" t="s">
        <v>1</v>
      </c>
    </row>
    <row r="10" spans="1:24" ht="15.75" x14ac:dyDescent="0.25">
      <c r="A10" s="19" t="s">
        <v>17</v>
      </c>
      <c r="B10" s="20">
        <f>B12+B13</f>
        <v>32596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18</v>
      </c>
      <c r="M10" s="25" t="s">
        <v>19</v>
      </c>
      <c r="N10" s="25" t="s">
        <v>20</v>
      </c>
      <c r="O10" s="25" t="s">
        <v>20</v>
      </c>
      <c r="P10" s="25" t="s">
        <v>21</v>
      </c>
      <c r="Q10" s="25" t="s">
        <v>20</v>
      </c>
      <c r="R10" s="25" t="s">
        <v>20</v>
      </c>
      <c r="S10" s="25" t="s">
        <v>22</v>
      </c>
      <c r="T10" s="25" t="s">
        <v>23</v>
      </c>
      <c r="U10" s="25" t="s">
        <v>24</v>
      </c>
      <c r="V10" s="25" t="s">
        <v>25</v>
      </c>
      <c r="W10" s="25" t="s">
        <v>26</v>
      </c>
      <c r="X10" s="25" t="s">
        <v>27</v>
      </c>
    </row>
    <row r="11" spans="1:24" ht="16.5" thickBot="1" x14ac:dyDescent="0.3">
      <c r="A11" s="26" t="s">
        <v>28</v>
      </c>
      <c r="B11" s="27" t="s">
        <v>29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/>
      <c r="N11" s="30" t="s">
        <v>30</v>
      </c>
      <c r="O11" s="30" t="s">
        <v>31</v>
      </c>
      <c r="P11" s="30" t="s">
        <v>20</v>
      </c>
      <c r="Q11" s="30"/>
      <c r="R11" s="30"/>
      <c r="S11" s="30" t="s">
        <v>32</v>
      </c>
      <c r="T11" s="30"/>
      <c r="U11" s="30"/>
      <c r="V11" s="30"/>
      <c r="W11" s="30"/>
      <c r="X11" s="30"/>
    </row>
    <row r="12" spans="1:24" ht="16.5" thickBot="1" x14ac:dyDescent="0.3">
      <c r="A12" s="31" t="s">
        <v>33</v>
      </c>
      <c r="B12" s="20">
        <v>31086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34</v>
      </c>
      <c r="M12" s="30" t="s">
        <v>34</v>
      </c>
      <c r="N12" s="30" t="s">
        <v>34</v>
      </c>
      <c r="O12" s="30" t="s">
        <v>34</v>
      </c>
      <c r="P12" s="30" t="s">
        <v>34</v>
      </c>
      <c r="Q12" s="30" t="s">
        <v>34</v>
      </c>
      <c r="R12" s="30" t="s">
        <v>34</v>
      </c>
      <c r="S12" s="30" t="s">
        <v>35</v>
      </c>
      <c r="T12" s="30" t="s">
        <v>34</v>
      </c>
      <c r="U12" s="30" t="s">
        <v>34</v>
      </c>
      <c r="V12" s="30" t="s">
        <v>34</v>
      </c>
      <c r="W12" s="30" t="s">
        <v>34</v>
      </c>
      <c r="X12" s="30" t="s">
        <v>34</v>
      </c>
    </row>
    <row r="13" spans="1:24" ht="16.5" thickBot="1" x14ac:dyDescent="0.3">
      <c r="A13" s="34" t="s">
        <v>36</v>
      </c>
      <c r="B13" s="35">
        <v>1510</v>
      </c>
      <c r="C13" s="36"/>
      <c r="D13" s="36"/>
      <c r="E13" s="36"/>
      <c r="F13" s="36"/>
      <c r="G13" s="36"/>
      <c r="H13" s="37"/>
      <c r="I13" s="11"/>
      <c r="J13" s="38" t="s">
        <v>37</v>
      </c>
      <c r="K13" s="39" t="s">
        <v>38</v>
      </c>
      <c r="L13" s="40">
        <v>-2072978.04</v>
      </c>
      <c r="M13" s="40"/>
      <c r="N13" s="40"/>
      <c r="O13" s="40"/>
      <c r="P13" s="40"/>
      <c r="Q13" s="40"/>
      <c r="R13" s="40"/>
      <c r="S13" s="41"/>
      <c r="T13" s="42"/>
      <c r="U13" s="41"/>
      <c r="V13" s="41"/>
      <c r="W13" s="41"/>
      <c r="X13" s="43"/>
    </row>
    <row r="14" spans="1:24" ht="15.75" x14ac:dyDescent="0.25">
      <c r="A14" s="44"/>
      <c r="B14" s="45"/>
      <c r="C14" s="21" t="s">
        <v>39</v>
      </c>
      <c r="D14" s="46"/>
      <c r="E14" s="47" t="s">
        <v>40</v>
      </c>
      <c r="F14" s="48"/>
      <c r="G14" s="47" t="s">
        <v>41</v>
      </c>
      <c r="H14" s="49"/>
      <c r="I14" s="50"/>
      <c r="J14" s="23"/>
      <c r="K14" s="24"/>
      <c r="L14" s="25"/>
      <c r="M14" s="51"/>
      <c r="N14" s="52"/>
      <c r="O14" s="52"/>
      <c r="P14" s="52"/>
      <c r="Q14" s="52"/>
      <c r="R14" s="52"/>
      <c r="S14" s="25"/>
      <c r="T14" s="25"/>
      <c r="U14" s="25"/>
      <c r="V14" s="25"/>
      <c r="W14" s="25"/>
      <c r="X14" s="25"/>
    </row>
    <row r="15" spans="1:24" ht="15.75" x14ac:dyDescent="0.25">
      <c r="A15" s="44" t="s">
        <v>42</v>
      </c>
      <c r="B15" s="53" t="s">
        <v>43</v>
      </c>
      <c r="C15" s="54" t="s">
        <v>44</v>
      </c>
      <c r="D15" s="55" t="s">
        <v>45</v>
      </c>
      <c r="E15" s="54" t="s">
        <v>44</v>
      </c>
      <c r="F15" s="56" t="s">
        <v>45</v>
      </c>
      <c r="G15" s="54" t="s">
        <v>44</v>
      </c>
      <c r="H15" s="55" t="s">
        <v>45</v>
      </c>
      <c r="I15" s="50"/>
      <c r="J15" s="57">
        <v>1</v>
      </c>
      <c r="K15" s="58" t="s">
        <v>46</v>
      </c>
      <c r="L15" s="59">
        <f>L16+L17+L18</f>
        <v>3896899.18</v>
      </c>
      <c r="M15" s="59">
        <f>M16+M17+M18</f>
        <v>0</v>
      </c>
      <c r="N15" s="59">
        <f t="shared" ref="N15:X15" si="0">N16+N17+N18</f>
        <v>9523.1</v>
      </c>
      <c r="O15" s="59">
        <f t="shared" si="0"/>
        <v>44560.479999999996</v>
      </c>
      <c r="P15" s="59">
        <f t="shared" si="0"/>
        <v>8993.35</v>
      </c>
      <c r="Q15" s="59">
        <f t="shared" si="0"/>
        <v>10475.68</v>
      </c>
      <c r="R15" s="59">
        <f t="shared" si="0"/>
        <v>277647.34000000003</v>
      </c>
      <c r="S15" s="59">
        <f>S16+S17+S18</f>
        <v>1416418.23</v>
      </c>
      <c r="T15" s="59">
        <f t="shared" si="0"/>
        <v>1120.08</v>
      </c>
      <c r="U15" s="59">
        <f t="shared" si="0"/>
        <v>251.5</v>
      </c>
      <c r="V15" s="59">
        <f t="shared" si="0"/>
        <v>7538.44</v>
      </c>
      <c r="W15" s="59">
        <f t="shared" si="0"/>
        <v>-160.19</v>
      </c>
      <c r="X15" s="60">
        <f t="shared" si="0"/>
        <v>1407668.4</v>
      </c>
    </row>
    <row r="16" spans="1:24" ht="15.75" x14ac:dyDescent="0.25">
      <c r="A16" s="44" t="s">
        <v>47</v>
      </c>
      <c r="B16" s="45"/>
      <c r="C16" s="54" t="s">
        <v>48</v>
      </c>
      <c r="D16" s="55" t="s">
        <v>49</v>
      </c>
      <c r="E16" s="54" t="s">
        <v>48</v>
      </c>
      <c r="F16" s="56" t="s">
        <v>50</v>
      </c>
      <c r="G16" s="54" t="s">
        <v>48</v>
      </c>
      <c r="H16" s="55" t="s">
        <v>50</v>
      </c>
      <c r="I16" s="56"/>
      <c r="J16" s="57">
        <v>1.1000000000000001</v>
      </c>
      <c r="K16" s="58" t="s">
        <v>51</v>
      </c>
      <c r="L16" s="59">
        <v>2150092.31</v>
      </c>
      <c r="M16" s="59">
        <v>0</v>
      </c>
      <c r="N16" s="59">
        <v>5289.88</v>
      </c>
      <c r="O16" s="59">
        <v>25391</v>
      </c>
      <c r="P16" s="59">
        <v>8993.35</v>
      </c>
      <c r="Q16" s="59">
        <v>5818.99</v>
      </c>
      <c r="R16" s="59">
        <v>157637.63</v>
      </c>
      <c r="S16" s="59">
        <f>T16+U16+W16+X16+V16</f>
        <v>781730.35</v>
      </c>
      <c r="T16" s="59">
        <v>1120.08</v>
      </c>
      <c r="U16" s="59">
        <v>251.5</v>
      </c>
      <c r="V16" s="59">
        <v>344.95</v>
      </c>
      <c r="W16" s="59">
        <v>-160.19</v>
      </c>
      <c r="X16" s="60">
        <v>780174.01</v>
      </c>
    </row>
    <row r="17" spans="1:24" ht="15.75" x14ac:dyDescent="0.25">
      <c r="A17" s="44"/>
      <c r="B17" s="45"/>
      <c r="C17" s="19"/>
      <c r="D17" s="55" t="s">
        <v>52</v>
      </c>
      <c r="E17" s="19"/>
      <c r="F17" s="56" t="s">
        <v>52</v>
      </c>
      <c r="G17" s="19"/>
      <c r="H17" s="55" t="s">
        <v>52</v>
      </c>
      <c r="I17" s="56"/>
      <c r="J17" s="57">
        <v>1.2</v>
      </c>
      <c r="K17" s="58" t="s">
        <v>53</v>
      </c>
      <c r="L17" s="59">
        <v>1746806.87</v>
      </c>
      <c r="M17" s="59">
        <v>0</v>
      </c>
      <c r="N17" s="59">
        <v>4233.22</v>
      </c>
      <c r="O17" s="59">
        <v>19169.48</v>
      </c>
      <c r="P17" s="59">
        <v>0</v>
      </c>
      <c r="Q17" s="59">
        <v>4656.6899999999996</v>
      </c>
      <c r="R17" s="59">
        <v>120009.71</v>
      </c>
      <c r="S17" s="59">
        <f t="shared" ref="S17:S18" si="1">T17+U17+W17+X17+V17</f>
        <v>634687.88</v>
      </c>
      <c r="T17" s="59">
        <v>0</v>
      </c>
      <c r="U17" s="59">
        <v>0</v>
      </c>
      <c r="V17" s="59">
        <v>7193.49</v>
      </c>
      <c r="W17" s="59">
        <v>0</v>
      </c>
      <c r="X17" s="60">
        <v>627494.39</v>
      </c>
    </row>
    <row r="18" spans="1:24" ht="15.75" x14ac:dyDescent="0.25">
      <c r="A18" s="61"/>
      <c r="B18" s="62"/>
      <c r="C18" s="63" t="s">
        <v>35</v>
      </c>
      <c r="D18" s="64" t="s">
        <v>34</v>
      </c>
      <c r="E18" s="63" t="s">
        <v>35</v>
      </c>
      <c r="F18" s="46" t="s">
        <v>34</v>
      </c>
      <c r="G18" s="63" t="s">
        <v>35</v>
      </c>
      <c r="H18" s="64" t="s">
        <v>34</v>
      </c>
      <c r="I18" s="56"/>
      <c r="J18" s="57">
        <v>1.3</v>
      </c>
      <c r="K18" s="58" t="s">
        <v>54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f t="shared" si="1"/>
        <v>0</v>
      </c>
      <c r="T18" s="59">
        <v>0</v>
      </c>
      <c r="U18" s="59">
        <v>0</v>
      </c>
      <c r="V18" s="59">
        <v>0</v>
      </c>
      <c r="W18" s="59">
        <v>0</v>
      </c>
      <c r="X18" s="60">
        <v>0</v>
      </c>
    </row>
    <row r="19" spans="1:24" ht="15.75" x14ac:dyDescent="0.25">
      <c r="A19" s="65" t="s">
        <v>55</v>
      </c>
      <c r="B19" s="53" t="s">
        <v>56</v>
      </c>
      <c r="C19" s="66">
        <f>D19*3*32596</f>
        <v>263049.72000000003</v>
      </c>
      <c r="D19" s="67">
        <v>2.69</v>
      </c>
      <c r="E19" s="66">
        <f>F19*3*32596</f>
        <v>263049.72000000003</v>
      </c>
      <c r="F19" s="67">
        <v>2.69</v>
      </c>
      <c r="G19" s="66">
        <f>C19-E19</f>
        <v>0</v>
      </c>
      <c r="H19" s="67">
        <f>D19-F19</f>
        <v>0</v>
      </c>
      <c r="I19" s="68"/>
      <c r="J19" s="57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</row>
    <row r="20" spans="1:24" ht="15.75" x14ac:dyDescent="0.25">
      <c r="A20" s="65" t="s">
        <v>57</v>
      </c>
      <c r="B20" s="53" t="s">
        <v>58</v>
      </c>
      <c r="C20" s="54"/>
      <c r="D20" s="55"/>
      <c r="E20" s="54"/>
      <c r="F20" s="55"/>
      <c r="G20" s="54"/>
      <c r="H20" s="55"/>
      <c r="I20" s="56"/>
      <c r="J20" s="57">
        <v>2</v>
      </c>
      <c r="K20" s="58" t="s">
        <v>59</v>
      </c>
      <c r="L20" s="59">
        <f>L21+L22+L23</f>
        <v>3258918.12</v>
      </c>
      <c r="M20" s="59">
        <f>M21+M22+M23</f>
        <v>437112.36</v>
      </c>
      <c r="N20" s="59">
        <f t="shared" ref="N20:X20" si="2">N21+N22+N23</f>
        <v>8192.6099999999988</v>
      </c>
      <c r="O20" s="59">
        <f t="shared" si="2"/>
        <v>40474</v>
      </c>
      <c r="P20" s="59">
        <f t="shared" si="2"/>
        <v>12143.289999999999</v>
      </c>
      <c r="Q20" s="59">
        <f t="shared" si="2"/>
        <v>9012</v>
      </c>
      <c r="R20" s="59">
        <f t="shared" si="2"/>
        <v>192453.86999999997</v>
      </c>
      <c r="S20" s="59">
        <f t="shared" si="2"/>
        <v>405346.84999999992</v>
      </c>
      <c r="T20" s="59">
        <f t="shared" si="2"/>
        <v>32039.97</v>
      </c>
      <c r="U20" s="59">
        <f t="shared" si="2"/>
        <v>4774.75</v>
      </c>
      <c r="V20" s="59">
        <f t="shared" si="2"/>
        <v>7268.39</v>
      </c>
      <c r="W20" s="59">
        <f t="shared" si="2"/>
        <v>195698.3</v>
      </c>
      <c r="X20" s="60">
        <f t="shared" si="2"/>
        <v>165565.43999999997</v>
      </c>
    </row>
    <row r="21" spans="1:24" ht="15.75" x14ac:dyDescent="0.25">
      <c r="A21" s="65" t="s">
        <v>60</v>
      </c>
      <c r="B21" s="53" t="s">
        <v>61</v>
      </c>
      <c r="C21" s="54"/>
      <c r="D21" s="55"/>
      <c r="E21" s="54"/>
      <c r="F21" s="55"/>
      <c r="G21" s="54"/>
      <c r="H21" s="55"/>
      <c r="I21" s="56"/>
      <c r="J21" s="57">
        <v>2.1</v>
      </c>
      <c r="K21" s="58" t="s">
        <v>62</v>
      </c>
      <c r="L21" s="69">
        <v>2560992.02</v>
      </c>
      <c r="M21" s="69">
        <v>403093.16</v>
      </c>
      <c r="N21" s="59">
        <f>6208.11+6.49</f>
        <v>6214.5999999999995</v>
      </c>
      <c r="O21" s="69">
        <f>29798.45+31.16</f>
        <v>29829.61</v>
      </c>
      <c r="P21" s="59">
        <f>10554.06+11.03</f>
        <v>10565.09</v>
      </c>
      <c r="Q21" s="69">
        <f>6829.01+7.15</f>
        <v>6836.16</v>
      </c>
      <c r="R21" s="69">
        <f>140735.8+193.45</f>
        <v>140929.25</v>
      </c>
      <c r="S21" s="59">
        <f>T21+U21+W21+X21+V21</f>
        <v>245162.43</v>
      </c>
      <c r="T21" s="69">
        <f>26377.43+5662.54</f>
        <v>32039.97</v>
      </c>
      <c r="U21" s="59">
        <v>4774.75</v>
      </c>
      <c r="V21" s="59">
        <v>5480.96</v>
      </c>
      <c r="W21" s="59">
        <v>190297.49</v>
      </c>
      <c r="X21" s="60">
        <f>11635.7+933.56</f>
        <v>12569.26</v>
      </c>
    </row>
    <row r="22" spans="1:24" ht="15.75" x14ac:dyDescent="0.25">
      <c r="A22" s="65" t="s">
        <v>63</v>
      </c>
      <c r="B22" s="53" t="s">
        <v>64</v>
      </c>
      <c r="C22" s="54"/>
      <c r="D22" s="55"/>
      <c r="E22" s="54"/>
      <c r="F22" s="55"/>
      <c r="G22" s="54"/>
      <c r="H22" s="55"/>
      <c r="I22" s="56"/>
      <c r="J22" s="57">
        <v>2.2000000000000002</v>
      </c>
      <c r="K22" s="58" t="s">
        <v>65</v>
      </c>
      <c r="L22" s="69">
        <v>594991.88</v>
      </c>
      <c r="M22" s="69">
        <v>22910.65</v>
      </c>
      <c r="N22" s="69">
        <f>5931.55-4233.22</f>
        <v>1698.33</v>
      </c>
      <c r="O22" s="59">
        <f>28471.41-19169.48</f>
        <v>9301.93</v>
      </c>
      <c r="P22" s="59">
        <v>1102.73</v>
      </c>
      <c r="Q22" s="69">
        <f>6524.87-4656.69</f>
        <v>1868.1800000000003</v>
      </c>
      <c r="R22" s="69">
        <f>165191.93-120009.71</f>
        <v>45182.219999999987</v>
      </c>
      <c r="S22" s="59">
        <f t="shared" ref="S22:S23" si="3">T22+U22+W22+X22+V22</f>
        <v>146112.62999999995</v>
      </c>
      <c r="T22" s="59">
        <v>0</v>
      </c>
      <c r="U22" s="59">
        <v>0</v>
      </c>
      <c r="V22" s="59">
        <f>8980.92-7193.49</f>
        <v>1787.4300000000003</v>
      </c>
      <c r="W22" s="59">
        <v>0</v>
      </c>
      <c r="X22" s="60">
        <f>771819.59-627494.39</f>
        <v>144325.19999999995</v>
      </c>
    </row>
    <row r="23" spans="1:24" ht="15.75" x14ac:dyDescent="0.25">
      <c r="A23" s="44" t="s">
        <v>66</v>
      </c>
      <c r="B23" s="53" t="s">
        <v>67</v>
      </c>
      <c r="C23" s="54"/>
      <c r="D23" s="55"/>
      <c r="E23" s="54"/>
      <c r="F23" s="55"/>
      <c r="G23" s="54"/>
      <c r="H23" s="55"/>
      <c r="I23" s="56"/>
      <c r="J23" s="57">
        <v>2.2999999999999998</v>
      </c>
      <c r="K23" s="58" t="s">
        <v>68</v>
      </c>
      <c r="L23" s="69">
        <v>102934.22</v>
      </c>
      <c r="M23" s="69">
        <v>11108.55</v>
      </c>
      <c r="N23" s="59">
        <v>279.68</v>
      </c>
      <c r="O23" s="59">
        <v>1342.46</v>
      </c>
      <c r="P23" s="59">
        <v>475.47</v>
      </c>
      <c r="Q23" s="59">
        <v>307.66000000000003</v>
      </c>
      <c r="R23" s="59">
        <v>6342.4</v>
      </c>
      <c r="S23" s="59">
        <f t="shared" si="3"/>
        <v>14071.79</v>
      </c>
      <c r="T23" s="59"/>
      <c r="U23" s="59"/>
      <c r="V23" s="59">
        <v>0</v>
      </c>
      <c r="W23" s="70">
        <v>5400.81</v>
      </c>
      <c r="X23" s="60">
        <v>8670.98</v>
      </c>
    </row>
    <row r="24" spans="1:24" ht="15.75" x14ac:dyDescent="0.25">
      <c r="A24" s="44" t="s">
        <v>69</v>
      </c>
      <c r="B24" s="53" t="s">
        <v>70</v>
      </c>
      <c r="C24" s="54"/>
      <c r="D24" s="55"/>
      <c r="E24" s="54"/>
      <c r="F24" s="55"/>
      <c r="G24" s="54"/>
      <c r="H24" s="55"/>
      <c r="I24" s="56"/>
      <c r="J24" s="57">
        <v>3</v>
      </c>
      <c r="K24" s="58" t="s">
        <v>71</v>
      </c>
      <c r="L24" s="59">
        <f>L25+L26+L27</f>
        <v>2169431.29</v>
      </c>
      <c r="M24" s="59">
        <f>M25+M26+M27</f>
        <v>165564.57</v>
      </c>
      <c r="N24" s="59">
        <f t="shared" ref="N24:X24" si="4">N25+N26+N27</f>
        <v>5297.73</v>
      </c>
      <c r="O24" s="59">
        <f t="shared" si="4"/>
        <v>25428.34</v>
      </c>
      <c r="P24" s="59">
        <f t="shared" si="4"/>
        <v>9006.32</v>
      </c>
      <c r="Q24" s="59">
        <f t="shared" si="4"/>
        <v>5827.53</v>
      </c>
      <c r="R24" s="59">
        <f t="shared" si="4"/>
        <v>135376.51999999999</v>
      </c>
      <c r="S24" s="59">
        <f t="shared" si="4"/>
        <v>642568.2699999999</v>
      </c>
      <c r="T24" s="59">
        <f t="shared" si="4"/>
        <v>23319.68</v>
      </c>
      <c r="U24" s="59">
        <f t="shared" si="4"/>
        <v>3584.96</v>
      </c>
      <c r="V24" s="59">
        <f t="shared" si="4"/>
        <v>4215.1899999999996</v>
      </c>
      <c r="W24" s="59">
        <f t="shared" si="4"/>
        <v>98779.08</v>
      </c>
      <c r="X24" s="60">
        <f t="shared" si="4"/>
        <v>512669.36</v>
      </c>
    </row>
    <row r="25" spans="1:24" ht="15.75" x14ac:dyDescent="0.25">
      <c r="A25" s="44" t="s">
        <v>72</v>
      </c>
      <c r="B25" s="53" t="s">
        <v>1</v>
      </c>
      <c r="C25" s="54"/>
      <c r="D25" s="55"/>
      <c r="E25" s="54"/>
      <c r="F25" s="55"/>
      <c r="G25" s="54"/>
      <c r="H25" s="55"/>
      <c r="I25" s="56"/>
      <c r="J25" s="57">
        <v>3.1</v>
      </c>
      <c r="K25" s="58" t="s">
        <v>73</v>
      </c>
      <c r="L25" s="69">
        <v>2154070.94</v>
      </c>
      <c r="M25" s="69">
        <v>163706.37</v>
      </c>
      <c r="N25" s="59">
        <v>5297.73</v>
      </c>
      <c r="O25" s="59">
        <v>25428.34</v>
      </c>
      <c r="P25" s="59">
        <f>9006.32</f>
        <v>9006.32</v>
      </c>
      <c r="Q25" s="59">
        <v>5827.53</v>
      </c>
      <c r="R25" s="59">
        <v>135376.51999999999</v>
      </c>
      <c r="S25" s="59">
        <f>T25+U25+W25+X25+V25</f>
        <v>641241.91999999993</v>
      </c>
      <c r="T25" s="59">
        <f>19042.91+4276.77</f>
        <v>23319.68</v>
      </c>
      <c r="U25" s="59">
        <v>3584.96</v>
      </c>
      <c r="V25" s="59">
        <v>4215.1899999999996</v>
      </c>
      <c r="W25" s="59">
        <v>98779.08</v>
      </c>
      <c r="X25" s="60">
        <v>511343.01</v>
      </c>
    </row>
    <row r="26" spans="1:24" ht="15.75" x14ac:dyDescent="0.25">
      <c r="A26" s="44" t="s">
        <v>74</v>
      </c>
      <c r="B26" s="53" t="s">
        <v>1</v>
      </c>
      <c r="C26" s="54"/>
      <c r="D26" s="55"/>
      <c r="E26" s="54"/>
      <c r="F26" s="55"/>
      <c r="G26" s="54"/>
      <c r="H26" s="55"/>
      <c r="I26" s="56"/>
      <c r="J26" s="57">
        <v>3.2</v>
      </c>
      <c r="K26" s="58" t="s">
        <v>75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f t="shared" ref="S26:S27" si="5">T26+U26+W26+X26+V26</f>
        <v>0</v>
      </c>
      <c r="T26" s="59">
        <v>0</v>
      </c>
      <c r="U26" s="59">
        <v>0</v>
      </c>
      <c r="V26" s="59">
        <v>0</v>
      </c>
      <c r="W26" s="59">
        <v>0</v>
      </c>
      <c r="X26" s="60">
        <v>0</v>
      </c>
    </row>
    <row r="27" spans="1:24" ht="15.75" x14ac:dyDescent="0.25">
      <c r="A27" s="44" t="s">
        <v>76</v>
      </c>
      <c r="B27" s="53" t="s">
        <v>1</v>
      </c>
      <c r="C27" s="54"/>
      <c r="D27" s="55"/>
      <c r="E27" s="54"/>
      <c r="F27" s="55"/>
      <c r="G27" s="54"/>
      <c r="H27" s="55"/>
      <c r="I27" s="56"/>
      <c r="J27" s="57">
        <v>3.3</v>
      </c>
      <c r="K27" s="58" t="s">
        <v>77</v>
      </c>
      <c r="L27" s="59">
        <v>15360.35</v>
      </c>
      <c r="M27" s="59">
        <v>1858.2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f t="shared" si="5"/>
        <v>1326.35</v>
      </c>
      <c r="T27" s="59">
        <v>0</v>
      </c>
      <c r="U27" s="59">
        <v>0</v>
      </c>
      <c r="V27" s="59">
        <v>0</v>
      </c>
      <c r="W27" s="71">
        <v>0</v>
      </c>
      <c r="X27" s="72">
        <v>1326.35</v>
      </c>
    </row>
    <row r="28" spans="1:24" ht="15.75" x14ac:dyDescent="0.25">
      <c r="A28" s="44"/>
      <c r="B28" s="53"/>
      <c r="C28" s="54"/>
      <c r="D28" s="55"/>
      <c r="E28" s="54"/>
      <c r="F28" s="55"/>
      <c r="G28" s="54"/>
      <c r="H28" s="55"/>
      <c r="I28" s="56"/>
      <c r="J28" s="57">
        <v>4</v>
      </c>
      <c r="K28" s="58" t="s">
        <v>78</v>
      </c>
      <c r="L28" s="59">
        <f>L29+L30+L31</f>
        <v>4986386.0100000007</v>
      </c>
      <c r="M28" s="59">
        <f>M29+M30+M31</f>
        <v>271547.78999999998</v>
      </c>
      <c r="N28" s="59">
        <f t="shared" ref="N28:X28" si="6">N29+N30+N31</f>
        <v>12417.98</v>
      </c>
      <c r="O28" s="59">
        <f t="shared" si="6"/>
        <v>59606.14</v>
      </c>
      <c r="P28" s="59">
        <f t="shared" si="6"/>
        <v>12130.320000000002</v>
      </c>
      <c r="Q28" s="59">
        <f t="shared" si="6"/>
        <v>13660.15</v>
      </c>
      <c r="R28" s="59">
        <f t="shared" si="6"/>
        <v>334724.69000000006</v>
      </c>
      <c r="S28" s="59">
        <f t="shared" si="6"/>
        <v>1179196.81</v>
      </c>
      <c r="T28" s="59">
        <f t="shared" si="6"/>
        <v>9840.3700000000026</v>
      </c>
      <c r="U28" s="59">
        <f t="shared" si="6"/>
        <v>1441.29</v>
      </c>
      <c r="V28" s="59">
        <f t="shared" si="6"/>
        <v>10591.64</v>
      </c>
      <c r="W28" s="59">
        <f t="shared" si="6"/>
        <v>96759.029999999984</v>
      </c>
      <c r="X28" s="60">
        <f t="shared" si="6"/>
        <v>1060564.48</v>
      </c>
    </row>
    <row r="29" spans="1:24" ht="15.75" x14ac:dyDescent="0.25">
      <c r="A29" s="73" t="s">
        <v>79</v>
      </c>
      <c r="B29" s="74" t="s">
        <v>56</v>
      </c>
      <c r="C29" s="66">
        <f>D29*3*32596</f>
        <v>375505.91999999998</v>
      </c>
      <c r="D29" s="75">
        <v>3.84</v>
      </c>
      <c r="E29" s="66">
        <f>F29*3*32596</f>
        <v>375505.91999999998</v>
      </c>
      <c r="F29" s="75">
        <v>3.84</v>
      </c>
      <c r="G29" s="66">
        <f>C29-E29</f>
        <v>0</v>
      </c>
      <c r="H29" s="75">
        <f>D29-F29</f>
        <v>0</v>
      </c>
      <c r="I29" s="56"/>
      <c r="J29" s="57">
        <v>4.0999999999999996</v>
      </c>
      <c r="K29" s="58" t="s">
        <v>51</v>
      </c>
      <c r="L29" s="59">
        <f t="shared" ref="L29:X31" si="7">L16+L21-L25</f>
        <v>2557013.39</v>
      </c>
      <c r="M29" s="59">
        <f t="shared" si="7"/>
        <v>239386.78999999998</v>
      </c>
      <c r="N29" s="59">
        <f t="shared" si="7"/>
        <v>6206.75</v>
      </c>
      <c r="O29" s="59">
        <f t="shared" si="7"/>
        <v>29792.27</v>
      </c>
      <c r="P29" s="59">
        <f t="shared" si="7"/>
        <v>10552.120000000003</v>
      </c>
      <c r="Q29" s="59">
        <f t="shared" si="7"/>
        <v>6827.62</v>
      </c>
      <c r="R29" s="59">
        <f t="shared" si="7"/>
        <v>163190.36000000002</v>
      </c>
      <c r="S29" s="59">
        <f t="shared" si="7"/>
        <v>385650.8600000001</v>
      </c>
      <c r="T29" s="59">
        <f t="shared" si="7"/>
        <v>9840.3700000000026</v>
      </c>
      <c r="U29" s="59">
        <f t="shared" si="7"/>
        <v>1441.29</v>
      </c>
      <c r="V29" s="59">
        <f t="shared" si="7"/>
        <v>1610.7200000000003</v>
      </c>
      <c r="W29" s="59">
        <f t="shared" si="7"/>
        <v>91358.219999999987</v>
      </c>
      <c r="X29" s="60">
        <f>X16+X21-X25</f>
        <v>281400.26</v>
      </c>
    </row>
    <row r="30" spans="1:24" ht="15.75" x14ac:dyDescent="0.25">
      <c r="A30" s="65" t="s">
        <v>57</v>
      </c>
      <c r="B30" s="76" t="s">
        <v>58</v>
      </c>
      <c r="C30" s="54"/>
      <c r="D30" s="55"/>
      <c r="E30" s="54"/>
      <c r="F30" s="55"/>
      <c r="G30" s="54"/>
      <c r="H30" s="55"/>
      <c r="I30" s="56"/>
      <c r="J30" s="57">
        <v>4.2</v>
      </c>
      <c r="K30" s="58" t="s">
        <v>53</v>
      </c>
      <c r="L30" s="59">
        <f t="shared" si="7"/>
        <v>2341798.75</v>
      </c>
      <c r="M30" s="59">
        <f t="shared" si="7"/>
        <v>22910.65</v>
      </c>
      <c r="N30" s="59">
        <f t="shared" si="7"/>
        <v>5931.55</v>
      </c>
      <c r="O30" s="59">
        <f t="shared" si="7"/>
        <v>28471.41</v>
      </c>
      <c r="P30" s="59">
        <f t="shared" si="7"/>
        <v>1102.73</v>
      </c>
      <c r="Q30" s="59">
        <f t="shared" si="7"/>
        <v>6524.87</v>
      </c>
      <c r="R30" s="59">
        <f t="shared" si="7"/>
        <v>165191.93</v>
      </c>
      <c r="S30" s="59">
        <f t="shared" si="7"/>
        <v>780800.51</v>
      </c>
      <c r="T30" s="59">
        <f t="shared" si="7"/>
        <v>0</v>
      </c>
      <c r="U30" s="59">
        <f t="shared" si="7"/>
        <v>0</v>
      </c>
      <c r="V30" s="59">
        <f t="shared" si="7"/>
        <v>8980.92</v>
      </c>
      <c r="W30" s="59">
        <f t="shared" si="7"/>
        <v>0</v>
      </c>
      <c r="X30" s="60">
        <f t="shared" si="7"/>
        <v>771819.59</v>
      </c>
    </row>
    <row r="31" spans="1:24" ht="15.75" x14ac:dyDescent="0.25">
      <c r="A31" s="65" t="s">
        <v>80</v>
      </c>
      <c r="B31" s="76" t="s">
        <v>61</v>
      </c>
      <c r="C31" s="54"/>
      <c r="D31" s="55"/>
      <c r="E31" s="54"/>
      <c r="F31" s="55"/>
      <c r="G31" s="54"/>
      <c r="H31" s="55"/>
      <c r="I31" s="56"/>
      <c r="J31" s="57">
        <v>4.3</v>
      </c>
      <c r="K31" s="58" t="s">
        <v>54</v>
      </c>
      <c r="L31" s="59">
        <f t="shared" si="7"/>
        <v>87573.87</v>
      </c>
      <c r="M31" s="59">
        <f t="shared" si="7"/>
        <v>9250.3499999999985</v>
      </c>
      <c r="N31" s="59">
        <f t="shared" si="7"/>
        <v>279.68</v>
      </c>
      <c r="O31" s="59">
        <f>O18+O23-O27</f>
        <v>1342.46</v>
      </c>
      <c r="P31" s="59">
        <f t="shared" si="7"/>
        <v>475.47</v>
      </c>
      <c r="Q31" s="59">
        <f t="shared" si="7"/>
        <v>307.66000000000003</v>
      </c>
      <c r="R31" s="59">
        <f t="shared" si="7"/>
        <v>6342.4</v>
      </c>
      <c r="S31" s="59">
        <f t="shared" si="7"/>
        <v>12745.44</v>
      </c>
      <c r="T31" s="59">
        <f t="shared" si="7"/>
        <v>0</v>
      </c>
      <c r="U31" s="59">
        <f t="shared" si="7"/>
        <v>0</v>
      </c>
      <c r="V31" s="59">
        <f t="shared" si="7"/>
        <v>0</v>
      </c>
      <c r="W31" s="59">
        <f t="shared" si="7"/>
        <v>5400.81</v>
      </c>
      <c r="X31" s="59">
        <f t="shared" si="7"/>
        <v>7344.6299999999992</v>
      </c>
    </row>
    <row r="32" spans="1:24" ht="15.75" x14ac:dyDescent="0.25">
      <c r="A32" s="65" t="s">
        <v>81</v>
      </c>
      <c r="B32" s="76" t="s">
        <v>82</v>
      </c>
      <c r="C32" s="54"/>
      <c r="D32" s="55"/>
      <c r="E32" s="54"/>
      <c r="F32" s="55"/>
      <c r="G32" s="54"/>
      <c r="H32" s="55"/>
      <c r="I32" s="56"/>
      <c r="J32" s="57">
        <v>5</v>
      </c>
      <c r="K32" s="58" t="s">
        <v>83</v>
      </c>
      <c r="L32" s="59">
        <f>E119</f>
        <v>3945038.0100000002</v>
      </c>
      <c r="M32" s="59">
        <v>18984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15.75" x14ac:dyDescent="0.25">
      <c r="A33" s="65" t="s">
        <v>84</v>
      </c>
      <c r="B33" s="76" t="s">
        <v>85</v>
      </c>
      <c r="C33" s="54"/>
      <c r="D33" s="55"/>
      <c r="E33" s="54"/>
      <c r="F33" s="55"/>
      <c r="G33" s="54"/>
      <c r="H33" s="55"/>
      <c r="I33" s="56"/>
      <c r="J33" s="57">
        <v>6</v>
      </c>
      <c r="K33" s="58" t="s">
        <v>86</v>
      </c>
      <c r="L33" s="59">
        <f>L20-L32</f>
        <v>-686119.89000000013</v>
      </c>
      <c r="M33" s="59">
        <f>M20-M32</f>
        <v>418128.36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</row>
    <row r="34" spans="1:24" ht="15.75" x14ac:dyDescent="0.25">
      <c r="A34" s="65" t="s">
        <v>87</v>
      </c>
      <c r="B34" s="76" t="s">
        <v>88</v>
      </c>
      <c r="C34" s="54"/>
      <c r="D34" s="55"/>
      <c r="E34" s="54"/>
      <c r="F34" s="55"/>
      <c r="G34" s="54"/>
      <c r="H34" s="55"/>
      <c r="I34" s="56"/>
      <c r="J34" s="57"/>
      <c r="K34" s="58" t="s">
        <v>89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5" spans="1:24" ht="15.75" x14ac:dyDescent="0.25">
      <c r="A35" s="44" t="s">
        <v>66</v>
      </c>
      <c r="B35" s="76" t="s">
        <v>90</v>
      </c>
      <c r="C35" s="54"/>
      <c r="D35" s="55"/>
      <c r="E35" s="54"/>
      <c r="F35" s="55"/>
      <c r="G35" s="54"/>
      <c r="H35" s="55"/>
      <c r="I35" s="56"/>
      <c r="J35" s="57"/>
      <c r="K35" s="58" t="s">
        <v>91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</row>
    <row r="36" spans="1:24" ht="15.75" x14ac:dyDescent="0.25">
      <c r="A36" s="44" t="s">
        <v>69</v>
      </c>
      <c r="B36" s="76" t="s">
        <v>92</v>
      </c>
      <c r="C36" s="54"/>
      <c r="D36" s="55"/>
      <c r="E36" s="54"/>
      <c r="F36" s="55"/>
      <c r="G36" s="54"/>
      <c r="H36" s="55"/>
      <c r="I36" s="56"/>
      <c r="J36" s="57" t="s">
        <v>1</v>
      </c>
      <c r="K36" s="58" t="s">
        <v>1</v>
      </c>
      <c r="L36" s="69"/>
      <c r="M36" s="69"/>
      <c r="N36" s="69"/>
      <c r="O36" s="69"/>
      <c r="P36" s="69"/>
      <c r="Q36" s="69"/>
      <c r="R36" s="69"/>
      <c r="S36" s="77"/>
      <c r="T36" s="77"/>
      <c r="U36" s="77"/>
      <c r="V36" s="77"/>
      <c r="W36" s="77"/>
      <c r="X36" s="78"/>
    </row>
    <row r="37" spans="1:24" ht="15.75" x14ac:dyDescent="0.25">
      <c r="A37" s="44" t="s">
        <v>72</v>
      </c>
      <c r="B37" s="76" t="s">
        <v>93</v>
      </c>
      <c r="C37" s="54"/>
      <c r="D37" s="55"/>
      <c r="E37" s="54"/>
      <c r="F37" s="55"/>
      <c r="G37" s="54"/>
      <c r="H37" s="55"/>
      <c r="I37" s="56"/>
      <c r="J37" s="57">
        <v>7</v>
      </c>
      <c r="K37" s="58" t="s">
        <v>94</v>
      </c>
      <c r="L37" s="59">
        <f>L24-L32</f>
        <v>-1775606.7200000002</v>
      </c>
      <c r="M37" s="59">
        <f>M24-M32</f>
        <v>146580.57</v>
      </c>
      <c r="N37" s="59"/>
      <c r="O37" s="59"/>
      <c r="P37" s="59"/>
      <c r="Q37" s="59"/>
      <c r="R37" s="59"/>
      <c r="S37" s="77"/>
      <c r="T37" s="77"/>
      <c r="U37" s="77"/>
      <c r="V37" s="77"/>
      <c r="W37" s="69"/>
      <c r="X37" s="78"/>
    </row>
    <row r="38" spans="1:24" ht="15.75" x14ac:dyDescent="0.25">
      <c r="A38" s="44" t="s">
        <v>74</v>
      </c>
      <c r="B38" s="76" t="s">
        <v>95</v>
      </c>
      <c r="C38" s="54"/>
      <c r="D38" s="55"/>
      <c r="E38" s="54"/>
      <c r="F38" s="55"/>
      <c r="G38" s="54"/>
      <c r="H38" s="55"/>
      <c r="I38" s="56"/>
      <c r="J38" s="57"/>
      <c r="K38" s="58" t="s">
        <v>96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8"/>
    </row>
    <row r="39" spans="1:24" ht="16.5" thickBot="1" x14ac:dyDescent="0.3">
      <c r="A39" s="44" t="s">
        <v>76</v>
      </c>
      <c r="B39" s="76" t="s">
        <v>97</v>
      </c>
      <c r="C39" s="54"/>
      <c r="D39" s="55"/>
      <c r="E39" s="54"/>
      <c r="F39" s="55"/>
      <c r="G39" s="54"/>
      <c r="H39" s="55"/>
      <c r="I39" s="56"/>
      <c r="J39" s="57"/>
      <c r="K39" s="79"/>
      <c r="L39" s="59"/>
      <c r="M39" s="59"/>
      <c r="N39" s="59"/>
      <c r="O39" s="59"/>
      <c r="P39" s="59"/>
      <c r="Q39" s="59"/>
      <c r="R39" s="59"/>
      <c r="S39" s="69"/>
      <c r="T39" s="69"/>
      <c r="U39" s="69"/>
      <c r="V39" s="69"/>
      <c r="W39" s="69"/>
      <c r="X39" s="78"/>
    </row>
    <row r="40" spans="1:24" ht="15.75" x14ac:dyDescent="0.25">
      <c r="A40" s="44"/>
      <c r="B40" s="76" t="s">
        <v>98</v>
      </c>
      <c r="C40" s="54"/>
      <c r="D40" s="55"/>
      <c r="E40" s="54"/>
      <c r="F40" s="55"/>
      <c r="G40" s="54"/>
      <c r="H40" s="55"/>
      <c r="I40" s="56"/>
      <c r="J40" s="38" t="s">
        <v>99</v>
      </c>
      <c r="K40" s="39" t="s">
        <v>100</v>
      </c>
      <c r="L40" s="80">
        <f>L13+L37</f>
        <v>-3848584.7600000002</v>
      </c>
      <c r="M40" s="80">
        <f>M13+M37</f>
        <v>146580.57</v>
      </c>
      <c r="N40" s="80"/>
      <c r="O40" s="80"/>
      <c r="P40" s="80"/>
      <c r="Q40" s="80"/>
      <c r="R40" s="80"/>
      <c r="S40" s="59"/>
      <c r="T40" s="59"/>
      <c r="U40" s="59"/>
      <c r="V40" s="59"/>
      <c r="W40" s="59"/>
      <c r="X40" s="60"/>
    </row>
    <row r="41" spans="1:24" ht="15.75" x14ac:dyDescent="0.25">
      <c r="A41" s="44"/>
      <c r="B41" s="76" t="s">
        <v>101</v>
      </c>
      <c r="C41" s="54"/>
      <c r="D41" s="55"/>
      <c r="E41" s="54"/>
      <c r="F41" s="55"/>
      <c r="G41" s="54"/>
      <c r="H41" s="55"/>
      <c r="I41" s="56"/>
      <c r="J41" s="57"/>
      <c r="K41" s="39" t="s">
        <v>1</v>
      </c>
      <c r="L41" s="59"/>
      <c r="M41" s="59"/>
      <c r="N41" s="69"/>
      <c r="O41" s="69"/>
      <c r="P41" s="69"/>
      <c r="Q41" s="69"/>
      <c r="R41" s="69"/>
      <c r="S41" s="59"/>
      <c r="T41" s="59"/>
      <c r="U41" s="59"/>
      <c r="V41" s="59"/>
      <c r="W41" s="59"/>
      <c r="X41" s="60"/>
    </row>
    <row r="42" spans="1:24" ht="15.75" x14ac:dyDescent="0.25">
      <c r="A42" s="44"/>
      <c r="B42" s="76" t="s">
        <v>102</v>
      </c>
      <c r="C42" s="54"/>
      <c r="D42" s="55"/>
      <c r="E42" s="54"/>
      <c r="F42" s="55"/>
      <c r="G42" s="54"/>
      <c r="H42" s="55"/>
      <c r="I42" s="56"/>
      <c r="J42" s="57"/>
      <c r="K42" s="58" t="s">
        <v>103</v>
      </c>
      <c r="L42" s="69"/>
      <c r="M42" s="69"/>
      <c r="N42" s="69"/>
      <c r="O42" s="69"/>
      <c r="P42" s="69"/>
      <c r="Q42" s="69"/>
      <c r="R42" s="69"/>
      <c r="S42" s="59"/>
      <c r="T42" s="59"/>
      <c r="U42" s="59"/>
      <c r="V42" s="59"/>
      <c r="W42" s="59"/>
      <c r="X42" s="60"/>
    </row>
    <row r="43" spans="1:24" ht="15.75" x14ac:dyDescent="0.25">
      <c r="A43" s="61"/>
      <c r="B43" s="62"/>
      <c r="C43" s="63"/>
      <c r="D43" s="64"/>
      <c r="E43" s="63"/>
      <c r="F43" s="64"/>
      <c r="G43" s="63"/>
      <c r="H43" s="64"/>
      <c r="I43" s="56"/>
      <c r="J43" s="57"/>
      <c r="K43" s="58" t="s">
        <v>104</v>
      </c>
      <c r="L43" s="59">
        <v>0</v>
      </c>
      <c r="M43" s="59"/>
      <c r="N43" s="81"/>
      <c r="O43" s="81"/>
      <c r="P43" s="81"/>
      <c r="Q43" s="81"/>
      <c r="R43" s="81"/>
      <c r="S43" s="59"/>
      <c r="T43" s="59"/>
      <c r="U43" s="59"/>
      <c r="V43" s="59"/>
      <c r="W43" s="59"/>
      <c r="X43" s="60"/>
    </row>
    <row r="44" spans="1:24" ht="15.75" x14ac:dyDescent="0.25">
      <c r="A44" s="73" t="s">
        <v>105</v>
      </c>
      <c r="B44" s="82" t="s">
        <v>106</v>
      </c>
      <c r="C44" s="66">
        <f>D44*3*32596</f>
        <v>131035.92000000001</v>
      </c>
      <c r="D44" s="75">
        <v>1.34</v>
      </c>
      <c r="E44" s="66">
        <f>F44*3*32596</f>
        <v>131035.92000000001</v>
      </c>
      <c r="F44" s="75">
        <v>1.34</v>
      </c>
      <c r="G44" s="66">
        <f>C44-E44</f>
        <v>0</v>
      </c>
      <c r="H44" s="75">
        <f>D44-F44</f>
        <v>0</v>
      </c>
      <c r="I44" s="56"/>
      <c r="J44" s="57"/>
      <c r="K44" s="58"/>
      <c r="L44" s="59"/>
      <c r="M44" s="59"/>
      <c r="N44" s="69"/>
      <c r="O44" s="69"/>
      <c r="P44" s="69"/>
      <c r="Q44" s="69"/>
      <c r="R44" s="69"/>
      <c r="S44" s="59"/>
      <c r="T44" s="59"/>
      <c r="U44" s="59"/>
      <c r="V44" s="59"/>
      <c r="W44" s="59"/>
      <c r="X44" s="60"/>
    </row>
    <row r="45" spans="1:24" ht="15.75" x14ac:dyDescent="0.25">
      <c r="A45" s="65" t="s">
        <v>107</v>
      </c>
      <c r="B45" s="53" t="s">
        <v>108</v>
      </c>
      <c r="C45" s="83"/>
      <c r="D45" s="84" t="s">
        <v>1</v>
      </c>
      <c r="E45" s="83"/>
      <c r="F45" s="84" t="s">
        <v>1</v>
      </c>
      <c r="G45" s="83"/>
      <c r="H45" s="84" t="s">
        <v>1</v>
      </c>
      <c r="I45" s="56"/>
      <c r="J45" s="57"/>
      <c r="K45" s="58"/>
      <c r="L45" s="80"/>
      <c r="M45" s="80"/>
      <c r="N45" s="69"/>
      <c r="O45" s="69"/>
      <c r="P45" s="69"/>
      <c r="Q45" s="69"/>
      <c r="R45" s="69"/>
      <c r="S45" s="59"/>
      <c r="T45" s="59"/>
      <c r="U45" s="59"/>
      <c r="V45" s="59"/>
      <c r="W45" s="59"/>
      <c r="X45" s="60"/>
    </row>
    <row r="46" spans="1:24" ht="15.75" x14ac:dyDescent="0.25">
      <c r="A46" s="65" t="s">
        <v>57</v>
      </c>
      <c r="B46" s="53" t="s">
        <v>109</v>
      </c>
      <c r="C46" s="83"/>
      <c r="D46" s="84"/>
      <c r="E46" s="83"/>
      <c r="F46" s="84"/>
      <c r="G46" s="83"/>
      <c r="H46" s="84"/>
      <c r="I46" s="56"/>
      <c r="J46" s="57"/>
      <c r="K46" s="39"/>
      <c r="L46" s="69"/>
      <c r="M46" s="69"/>
      <c r="N46" s="69"/>
      <c r="O46" s="69"/>
      <c r="P46" s="69"/>
      <c r="Q46" s="69"/>
      <c r="R46" s="69"/>
      <c r="S46" s="59"/>
      <c r="T46" s="59"/>
      <c r="U46" s="59"/>
      <c r="V46" s="59"/>
      <c r="W46" s="59"/>
      <c r="X46" s="60"/>
    </row>
    <row r="47" spans="1:24" ht="15.75" x14ac:dyDescent="0.25">
      <c r="A47" s="65"/>
      <c r="B47" s="53"/>
      <c r="C47" s="83"/>
      <c r="D47" s="84"/>
      <c r="E47" s="83"/>
      <c r="F47" s="84"/>
      <c r="G47" s="83"/>
      <c r="H47" s="84"/>
      <c r="I47" s="56"/>
      <c r="J47" s="57"/>
      <c r="K47" s="39" t="s">
        <v>110</v>
      </c>
      <c r="L47" s="69"/>
      <c r="M47" s="69"/>
      <c r="N47" s="69"/>
      <c r="O47" s="69"/>
      <c r="P47" s="69"/>
      <c r="Q47" s="69"/>
      <c r="R47" s="69"/>
      <c r="S47" s="59"/>
      <c r="T47" s="59"/>
      <c r="U47" s="59"/>
      <c r="V47" s="59"/>
      <c r="W47" s="59"/>
      <c r="X47" s="60"/>
    </row>
    <row r="48" spans="1:24" ht="16.5" thickBot="1" x14ac:dyDescent="0.3">
      <c r="A48" s="73" t="s">
        <v>111</v>
      </c>
      <c r="B48" s="82" t="s">
        <v>112</v>
      </c>
      <c r="C48" s="66">
        <f>D48*3*32596</f>
        <v>22491.24</v>
      </c>
      <c r="D48" s="75">
        <v>0.23</v>
      </c>
      <c r="E48" s="66">
        <f>F48*3*32596</f>
        <v>22491.24</v>
      </c>
      <c r="F48" s="75">
        <v>0.23</v>
      </c>
      <c r="G48" s="66">
        <f>C48-E48</f>
        <v>0</v>
      </c>
      <c r="H48" s="75">
        <f>D48-F48</f>
        <v>0</v>
      </c>
      <c r="I48" s="56"/>
      <c r="J48" s="85"/>
      <c r="K48" s="86" t="s">
        <v>113</v>
      </c>
      <c r="L48" s="86"/>
      <c r="M48" s="86"/>
      <c r="N48" s="86"/>
      <c r="O48" s="86"/>
      <c r="P48" s="86"/>
      <c r="Q48" s="86"/>
      <c r="R48" s="86"/>
      <c r="S48" s="87"/>
      <c r="T48" s="87"/>
      <c r="U48" s="87"/>
      <c r="V48" s="87"/>
      <c r="W48" s="87"/>
      <c r="X48" s="88"/>
    </row>
    <row r="49" spans="1:24" ht="15.75" x14ac:dyDescent="0.25">
      <c r="A49" s="65" t="s">
        <v>114</v>
      </c>
      <c r="B49" s="53"/>
      <c r="C49" s="83"/>
      <c r="D49" s="84"/>
      <c r="E49" s="83"/>
      <c r="F49" s="84"/>
      <c r="G49" s="83"/>
      <c r="H49" s="84"/>
      <c r="I49" s="56"/>
      <c r="J49" s="89"/>
      <c r="K49" s="90"/>
      <c r="L49" s="91"/>
      <c r="M49" s="91"/>
      <c r="N49" s="91"/>
      <c r="O49" s="91"/>
      <c r="P49" s="91"/>
      <c r="Q49" s="91"/>
      <c r="R49" s="91"/>
      <c r="S49" s="92"/>
      <c r="T49" s="92"/>
      <c r="U49" s="92"/>
      <c r="V49" s="92"/>
      <c r="W49" s="92"/>
      <c r="X49" s="91"/>
    </row>
    <row r="50" spans="1:24" ht="15.75" x14ac:dyDescent="0.25">
      <c r="A50" s="93" t="s">
        <v>115</v>
      </c>
      <c r="B50" s="94"/>
      <c r="C50" s="95"/>
      <c r="D50" s="96"/>
      <c r="E50" s="95"/>
      <c r="F50" s="96"/>
      <c r="G50" s="95"/>
      <c r="H50" s="96"/>
      <c r="I50" s="68"/>
      <c r="J50" s="89"/>
      <c r="K50" s="90" t="s">
        <v>1</v>
      </c>
      <c r="L50" s="91"/>
      <c r="M50" s="91"/>
      <c r="N50" s="91"/>
      <c r="O50" s="91"/>
      <c r="P50" s="91"/>
      <c r="Q50" s="91"/>
      <c r="R50" s="91"/>
      <c r="S50" s="92"/>
      <c r="T50" s="92"/>
      <c r="U50" s="92"/>
      <c r="V50" s="92"/>
      <c r="W50" s="91"/>
      <c r="X50" s="91"/>
    </row>
    <row r="51" spans="1:24" ht="15.75" x14ac:dyDescent="0.25">
      <c r="A51" s="65" t="s">
        <v>116</v>
      </c>
      <c r="B51" s="53" t="s">
        <v>117</v>
      </c>
      <c r="C51" s="66">
        <f>D51*3*32596</f>
        <v>507519.72000000003</v>
      </c>
      <c r="D51" s="67">
        <v>5.19</v>
      </c>
      <c r="E51" s="66">
        <f>F51*3*32596</f>
        <v>507519.72000000003</v>
      </c>
      <c r="F51" s="67">
        <v>5.19</v>
      </c>
      <c r="G51" s="66">
        <f>C51-E51</f>
        <v>0</v>
      </c>
      <c r="H51" s="75">
        <f>D51-F51</f>
        <v>0</v>
      </c>
      <c r="I51" s="56"/>
      <c r="J51" s="89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 x14ac:dyDescent="0.25">
      <c r="A52" s="65" t="s">
        <v>118</v>
      </c>
      <c r="B52" s="53" t="s">
        <v>119</v>
      </c>
      <c r="C52" s="97"/>
      <c r="D52" s="67"/>
      <c r="E52" s="97"/>
      <c r="F52" s="67"/>
      <c r="G52" s="97"/>
      <c r="H52" s="67"/>
      <c r="I52" s="56"/>
      <c r="J52" s="89"/>
      <c r="K52" s="91" t="s">
        <v>120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15.75" x14ac:dyDescent="0.25">
      <c r="A53" s="65" t="s">
        <v>121</v>
      </c>
      <c r="B53" s="53" t="s">
        <v>122</v>
      </c>
      <c r="C53" s="98"/>
      <c r="D53" s="99"/>
      <c r="E53" s="98"/>
      <c r="F53" s="99"/>
      <c r="G53" s="98"/>
      <c r="H53" s="99"/>
      <c r="I53" s="56"/>
      <c r="K53" s="91"/>
      <c r="L53" s="91"/>
      <c r="M53" s="91"/>
      <c r="N53" s="91"/>
      <c r="O53" s="91"/>
      <c r="P53" s="91"/>
      <c r="Q53" s="91"/>
      <c r="R53" s="91"/>
      <c r="S53" s="52"/>
      <c r="T53" s="52"/>
      <c r="U53" s="52"/>
      <c r="V53" s="52"/>
      <c r="W53" s="52"/>
      <c r="X53" s="52"/>
    </row>
    <row r="54" spans="1:24" ht="15.75" x14ac:dyDescent="0.25">
      <c r="A54" s="44" t="s">
        <v>66</v>
      </c>
      <c r="B54" s="53" t="s">
        <v>123</v>
      </c>
      <c r="C54" s="98"/>
      <c r="D54" s="99"/>
      <c r="E54" s="98"/>
      <c r="F54" s="99"/>
      <c r="G54" s="98"/>
      <c r="H54" s="99"/>
      <c r="I54" s="56"/>
      <c r="K54" s="90"/>
      <c r="L54" s="89"/>
      <c r="M54" s="89"/>
      <c r="N54" s="89"/>
      <c r="O54" s="89"/>
      <c r="P54" s="89"/>
      <c r="Q54" s="89"/>
      <c r="R54" s="89"/>
      <c r="S54" s="92"/>
      <c r="T54" s="92"/>
      <c r="U54" s="92"/>
      <c r="V54" s="92"/>
      <c r="W54" s="92"/>
      <c r="X54" s="89"/>
    </row>
    <row r="55" spans="1:24" ht="15.75" x14ac:dyDescent="0.25">
      <c r="A55" s="44" t="s">
        <v>69</v>
      </c>
      <c r="B55" s="53" t="s">
        <v>124</v>
      </c>
      <c r="C55" s="98"/>
      <c r="D55" s="99"/>
      <c r="E55" s="98"/>
      <c r="F55" s="99"/>
      <c r="G55" s="98"/>
      <c r="H55" s="99"/>
      <c r="I55" s="56"/>
      <c r="K55" s="90"/>
      <c r="L55" s="89"/>
      <c r="M55" s="89"/>
      <c r="N55" s="100"/>
      <c r="O55" s="100"/>
      <c r="P55" s="100"/>
      <c r="Q55" s="100"/>
      <c r="R55" s="100"/>
      <c r="S55" s="92"/>
      <c r="T55" s="92"/>
      <c r="U55" s="92"/>
      <c r="V55" s="92"/>
      <c r="W55" s="89"/>
      <c r="X55" s="89"/>
    </row>
    <row r="56" spans="1:24" x14ac:dyDescent="0.25">
      <c r="A56" s="44" t="s">
        <v>72</v>
      </c>
      <c r="B56" s="53" t="s">
        <v>125</v>
      </c>
      <c r="C56" s="98"/>
      <c r="D56" s="99"/>
      <c r="E56" s="98"/>
      <c r="F56" s="99"/>
      <c r="G56" s="98"/>
      <c r="H56" s="99"/>
      <c r="I56" s="56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x14ac:dyDescent="0.25">
      <c r="A57" s="44" t="s">
        <v>74</v>
      </c>
      <c r="B57" s="53" t="s">
        <v>126</v>
      </c>
      <c r="C57" s="98"/>
      <c r="D57" s="99"/>
      <c r="E57" s="98"/>
      <c r="F57" s="99"/>
      <c r="G57" s="98"/>
      <c r="H57" s="99"/>
      <c r="I57" s="68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spans="1:24" x14ac:dyDescent="0.25">
      <c r="A58" s="44"/>
      <c r="B58" s="53"/>
      <c r="C58" s="98"/>
      <c r="D58" s="99"/>
      <c r="E58" s="98"/>
      <c r="F58" s="99"/>
      <c r="G58" s="98"/>
      <c r="H58" s="99"/>
      <c r="I58" s="68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 x14ac:dyDescent="0.25">
      <c r="A59" s="44" t="s">
        <v>76</v>
      </c>
      <c r="B59" s="53" t="s">
        <v>127</v>
      </c>
      <c r="C59" s="98"/>
      <c r="D59" s="99"/>
      <c r="E59" s="98"/>
      <c r="F59" s="99"/>
      <c r="G59" s="98"/>
      <c r="H59" s="99"/>
      <c r="I59" s="68"/>
    </row>
    <row r="60" spans="1:24" x14ac:dyDescent="0.25">
      <c r="A60" s="44"/>
      <c r="B60" s="53" t="s">
        <v>128</v>
      </c>
      <c r="C60" s="98"/>
      <c r="D60" s="99"/>
      <c r="E60" s="98"/>
      <c r="F60" s="99"/>
      <c r="G60" s="98"/>
      <c r="H60" s="99"/>
      <c r="I60" s="68"/>
    </row>
    <row r="61" spans="1:24" x14ac:dyDescent="0.25">
      <c r="A61" s="44"/>
      <c r="B61" s="53" t="s">
        <v>129</v>
      </c>
      <c r="C61" s="98"/>
      <c r="D61" s="99"/>
      <c r="E61" s="98"/>
      <c r="F61" s="99"/>
      <c r="G61" s="98"/>
      <c r="H61" s="99"/>
      <c r="I61" s="68"/>
    </row>
    <row r="62" spans="1:24" x14ac:dyDescent="0.25">
      <c r="A62" s="44"/>
      <c r="B62" s="53" t="s">
        <v>130</v>
      </c>
      <c r="C62" s="54"/>
      <c r="D62" s="55"/>
      <c r="E62" s="54"/>
      <c r="F62" s="55"/>
      <c r="G62" s="54"/>
      <c r="H62" s="55"/>
      <c r="I62" s="68"/>
    </row>
    <row r="63" spans="1:24" x14ac:dyDescent="0.25">
      <c r="A63" s="73" t="s">
        <v>131</v>
      </c>
      <c r="B63" s="82" t="s">
        <v>132</v>
      </c>
      <c r="C63" s="66">
        <f>D63*3*32596</f>
        <v>853689.24</v>
      </c>
      <c r="D63" s="75">
        <v>8.73</v>
      </c>
      <c r="E63" s="66">
        <f>F63*3*32596</f>
        <v>853689.24</v>
      </c>
      <c r="F63" s="75">
        <v>8.73</v>
      </c>
      <c r="G63" s="66">
        <f>C63-E63</f>
        <v>0</v>
      </c>
      <c r="H63" s="75">
        <f>D63-F63</f>
        <v>0</v>
      </c>
      <c r="I63" s="56"/>
    </row>
    <row r="64" spans="1:24" x14ac:dyDescent="0.25">
      <c r="A64" s="65" t="s">
        <v>133</v>
      </c>
      <c r="B64" s="53" t="s">
        <v>134</v>
      </c>
      <c r="C64" s="83"/>
      <c r="D64" s="84"/>
      <c r="E64" s="83"/>
      <c r="F64" s="84"/>
      <c r="G64" s="83"/>
      <c r="H64" s="84"/>
      <c r="I64" s="68"/>
    </row>
    <row r="65" spans="1:9" x14ac:dyDescent="0.25">
      <c r="A65" s="44" t="s">
        <v>1</v>
      </c>
      <c r="B65" s="53" t="s">
        <v>135</v>
      </c>
      <c r="C65" s="83"/>
      <c r="D65" s="84"/>
      <c r="E65" s="83"/>
      <c r="F65" s="84"/>
      <c r="G65" s="83"/>
      <c r="H65" s="84"/>
      <c r="I65" s="68"/>
    </row>
    <row r="66" spans="1:9" x14ac:dyDescent="0.25">
      <c r="A66" s="44"/>
      <c r="B66" s="53"/>
      <c r="C66" s="54"/>
      <c r="D66" s="55"/>
      <c r="E66" s="54"/>
      <c r="F66" s="55"/>
      <c r="G66" s="54"/>
      <c r="H66" s="55"/>
      <c r="I66" s="68"/>
    </row>
    <row r="67" spans="1:9" x14ac:dyDescent="0.25">
      <c r="A67" s="101" t="s">
        <v>136</v>
      </c>
      <c r="B67" s="82" t="s">
        <v>137</v>
      </c>
      <c r="C67" s="102"/>
      <c r="D67" s="103"/>
      <c r="E67" s="102"/>
      <c r="F67" s="103"/>
      <c r="G67" s="102"/>
      <c r="H67" s="104"/>
      <c r="I67" s="68"/>
    </row>
    <row r="68" spans="1:9" x14ac:dyDescent="0.25">
      <c r="A68" s="105" t="s">
        <v>133</v>
      </c>
      <c r="B68" s="53" t="s">
        <v>138</v>
      </c>
      <c r="C68" s="54"/>
      <c r="D68" s="56"/>
      <c r="E68" s="54"/>
      <c r="F68" s="56"/>
      <c r="G68" s="54"/>
      <c r="H68" s="55"/>
      <c r="I68" s="56"/>
    </row>
    <row r="69" spans="1:9" x14ac:dyDescent="0.25">
      <c r="A69" s="106" t="s">
        <v>139</v>
      </c>
      <c r="B69" s="53" t="s">
        <v>140</v>
      </c>
      <c r="C69" s="54"/>
      <c r="D69" s="56"/>
      <c r="E69" s="54"/>
      <c r="F69" s="56"/>
      <c r="G69" s="54"/>
      <c r="H69" s="55"/>
      <c r="I69" s="56"/>
    </row>
    <row r="70" spans="1:9" x14ac:dyDescent="0.25">
      <c r="A70" s="44"/>
      <c r="B70" s="53" t="s">
        <v>141</v>
      </c>
      <c r="C70" s="54"/>
      <c r="D70" s="56"/>
      <c r="E70" s="54"/>
      <c r="F70" s="56"/>
      <c r="G70" s="54"/>
      <c r="H70" s="55"/>
      <c r="I70" s="56"/>
    </row>
    <row r="71" spans="1:9" x14ac:dyDescent="0.25">
      <c r="A71" s="44"/>
      <c r="B71" s="53" t="s">
        <v>142</v>
      </c>
      <c r="C71" s="54"/>
      <c r="D71" s="56"/>
      <c r="E71" s="54"/>
      <c r="F71" s="56"/>
      <c r="G71" s="54"/>
      <c r="H71" s="55"/>
      <c r="I71" s="56"/>
    </row>
    <row r="72" spans="1:9" x14ac:dyDescent="0.25">
      <c r="A72" s="44"/>
      <c r="B72" s="53" t="s">
        <v>143</v>
      </c>
      <c r="C72" s="54"/>
      <c r="D72" s="56"/>
      <c r="E72" s="54"/>
      <c r="F72" s="56"/>
      <c r="G72" s="54"/>
      <c r="H72" s="55"/>
      <c r="I72" s="56"/>
    </row>
    <row r="73" spans="1:9" x14ac:dyDescent="0.25">
      <c r="A73" s="44"/>
      <c r="B73" s="53" t="s">
        <v>144</v>
      </c>
      <c r="C73" s="54"/>
      <c r="D73" s="56"/>
      <c r="E73" s="54"/>
      <c r="F73" s="56"/>
      <c r="G73" s="54"/>
      <c r="H73" s="55"/>
      <c r="I73" s="68"/>
    </row>
    <row r="74" spans="1:9" x14ac:dyDescent="0.25">
      <c r="A74" s="44"/>
      <c r="B74" s="53" t="s">
        <v>145</v>
      </c>
      <c r="C74" s="54"/>
      <c r="D74" s="56"/>
      <c r="E74" s="54"/>
      <c r="F74" s="56"/>
      <c r="G74" s="54"/>
      <c r="H74" s="55"/>
      <c r="I74" s="56"/>
    </row>
    <row r="75" spans="1:9" x14ac:dyDescent="0.25">
      <c r="A75" s="44"/>
      <c r="B75" s="53" t="s">
        <v>146</v>
      </c>
      <c r="C75" s="54"/>
      <c r="D75" s="56"/>
      <c r="E75" s="54"/>
      <c r="F75" s="56"/>
      <c r="G75" s="54"/>
      <c r="H75" s="55"/>
      <c r="I75" s="56"/>
    </row>
    <row r="76" spans="1:9" x14ac:dyDescent="0.25">
      <c r="A76" s="44"/>
      <c r="B76" s="53" t="s">
        <v>147</v>
      </c>
      <c r="C76" s="54"/>
      <c r="D76" s="56"/>
      <c r="E76" s="54"/>
      <c r="F76" s="56"/>
      <c r="G76" s="54"/>
      <c r="H76" s="55"/>
      <c r="I76" s="56"/>
    </row>
    <row r="77" spans="1:9" x14ac:dyDescent="0.25">
      <c r="A77" s="44"/>
      <c r="B77" s="53" t="s">
        <v>148</v>
      </c>
      <c r="C77" s="54"/>
      <c r="D77" s="56"/>
      <c r="E77" s="54"/>
      <c r="F77" s="56"/>
      <c r="G77" s="54"/>
      <c r="H77" s="55"/>
      <c r="I77" s="56"/>
    </row>
    <row r="78" spans="1:9" x14ac:dyDescent="0.25">
      <c r="A78" s="44"/>
      <c r="B78" s="53" t="s">
        <v>149</v>
      </c>
      <c r="C78" s="54"/>
      <c r="D78" s="56"/>
      <c r="E78" s="54"/>
      <c r="F78" s="56"/>
      <c r="G78" s="54"/>
      <c r="H78" s="55"/>
      <c r="I78" s="56"/>
    </row>
    <row r="79" spans="1:9" x14ac:dyDescent="0.25">
      <c r="A79" s="44"/>
      <c r="B79" s="53" t="s">
        <v>150</v>
      </c>
      <c r="C79" s="54"/>
      <c r="D79" s="56"/>
      <c r="E79" s="54"/>
      <c r="F79" s="56"/>
      <c r="G79" s="54"/>
      <c r="H79" s="55"/>
      <c r="I79" s="56"/>
    </row>
    <row r="80" spans="1:9" x14ac:dyDescent="0.25">
      <c r="A80" s="61"/>
      <c r="B80" s="94"/>
      <c r="C80" s="63"/>
      <c r="D80" s="46"/>
      <c r="E80" s="63"/>
      <c r="F80" s="46"/>
      <c r="G80" s="63"/>
      <c r="H80" s="64"/>
      <c r="I80" s="56"/>
    </row>
    <row r="81" spans="1:9" x14ac:dyDescent="0.25">
      <c r="A81" s="107" t="s">
        <v>151</v>
      </c>
      <c r="B81" s="82" t="s">
        <v>152</v>
      </c>
      <c r="C81" s="102"/>
      <c r="D81" s="103"/>
      <c r="E81" s="102"/>
      <c r="F81" s="103"/>
      <c r="G81" s="102"/>
      <c r="H81" s="104"/>
      <c r="I81" s="56"/>
    </row>
    <row r="82" spans="1:9" x14ac:dyDescent="0.25">
      <c r="A82" s="44" t="s">
        <v>133</v>
      </c>
      <c r="B82" s="53" t="s">
        <v>153</v>
      </c>
      <c r="C82" s="54"/>
      <c r="D82" s="56"/>
      <c r="E82" s="54"/>
      <c r="F82" s="56"/>
      <c r="G82" s="54"/>
      <c r="H82" s="55"/>
      <c r="I82" s="56"/>
    </row>
    <row r="83" spans="1:9" x14ac:dyDescent="0.25">
      <c r="A83" s="44" t="s">
        <v>154</v>
      </c>
      <c r="B83" s="53" t="s">
        <v>155</v>
      </c>
      <c r="C83" s="54"/>
      <c r="D83" s="56"/>
      <c r="E83" s="54"/>
      <c r="F83" s="56"/>
      <c r="G83" s="54"/>
      <c r="H83" s="55"/>
      <c r="I83" s="56"/>
    </row>
    <row r="84" spans="1:9" x14ac:dyDescent="0.25">
      <c r="A84" s="44"/>
      <c r="B84" s="53" t="s">
        <v>156</v>
      </c>
      <c r="C84" s="54"/>
      <c r="D84" s="56"/>
      <c r="E84" s="54"/>
      <c r="F84" s="56"/>
      <c r="G84" s="54"/>
      <c r="H84" s="55"/>
      <c r="I84" s="56"/>
    </row>
    <row r="85" spans="1:9" x14ac:dyDescent="0.25">
      <c r="A85" s="44"/>
      <c r="B85" s="53" t="s">
        <v>157</v>
      </c>
      <c r="C85" s="54"/>
      <c r="D85" s="56"/>
      <c r="E85" s="54"/>
      <c r="F85" s="56"/>
      <c r="G85" s="54"/>
      <c r="H85" s="55"/>
      <c r="I85" s="56"/>
    </row>
    <row r="86" spans="1:9" x14ac:dyDescent="0.25">
      <c r="A86" s="44"/>
      <c r="B86" s="53" t="s">
        <v>158</v>
      </c>
      <c r="C86" s="54"/>
      <c r="D86" s="56"/>
      <c r="E86" s="54"/>
      <c r="F86" s="56"/>
      <c r="G86" s="54"/>
      <c r="H86" s="55"/>
      <c r="I86" s="56"/>
    </row>
    <row r="87" spans="1:9" x14ac:dyDescent="0.25">
      <c r="A87" s="44"/>
      <c r="B87" s="53" t="s">
        <v>159</v>
      </c>
      <c r="C87" s="54"/>
      <c r="D87" s="56"/>
      <c r="E87" s="54"/>
      <c r="F87" s="56"/>
      <c r="G87" s="54"/>
      <c r="H87" s="55"/>
      <c r="I87" s="56"/>
    </row>
    <row r="88" spans="1:9" x14ac:dyDescent="0.25">
      <c r="A88" s="44"/>
      <c r="B88" s="53" t="s">
        <v>160</v>
      </c>
      <c r="C88" s="54"/>
      <c r="D88" s="56"/>
      <c r="E88" s="54"/>
      <c r="F88" s="56"/>
      <c r="G88" s="54"/>
      <c r="H88" s="55"/>
      <c r="I88" s="56"/>
    </row>
    <row r="89" spans="1:9" x14ac:dyDescent="0.25">
      <c r="A89" s="61"/>
      <c r="B89" s="94"/>
      <c r="C89" s="63"/>
      <c r="D89" s="46"/>
      <c r="E89" s="63"/>
      <c r="F89" s="46"/>
      <c r="G89" s="63"/>
      <c r="H89" s="64"/>
      <c r="I89" s="56"/>
    </row>
    <row r="90" spans="1:9" x14ac:dyDescent="0.25">
      <c r="A90" s="73" t="s">
        <v>161</v>
      </c>
      <c r="B90" s="82" t="s">
        <v>162</v>
      </c>
      <c r="C90" s="66">
        <f>D90*3*32596</f>
        <v>10756.68</v>
      </c>
      <c r="D90" s="108">
        <v>0.11</v>
      </c>
      <c r="E90" s="66">
        <v>3287.7</v>
      </c>
      <c r="F90" s="108">
        <v>0.03</v>
      </c>
      <c r="G90" s="66">
        <f>C90-E90</f>
        <v>7468.9800000000005</v>
      </c>
      <c r="H90" s="75">
        <f>D90-F90</f>
        <v>0.08</v>
      </c>
      <c r="I90" s="56"/>
    </row>
    <row r="91" spans="1:9" x14ac:dyDescent="0.25">
      <c r="A91" s="65" t="s">
        <v>163</v>
      </c>
      <c r="B91" s="53" t="s">
        <v>164</v>
      </c>
      <c r="C91" s="54"/>
      <c r="D91" s="55"/>
      <c r="E91" s="54"/>
      <c r="F91" s="55"/>
      <c r="G91" s="54"/>
      <c r="H91" s="55"/>
      <c r="I91" s="56"/>
    </row>
    <row r="92" spans="1:9" x14ac:dyDescent="0.25">
      <c r="A92" s="109" t="s">
        <v>165</v>
      </c>
      <c r="B92" s="110" t="s">
        <v>166</v>
      </c>
      <c r="C92" s="66">
        <f>D92*3*32596</f>
        <v>193620.24</v>
      </c>
      <c r="D92" s="108">
        <v>1.98</v>
      </c>
      <c r="E92" s="66">
        <v>149268.04</v>
      </c>
      <c r="F92" s="108">
        <v>1.53</v>
      </c>
      <c r="G92" s="66">
        <f>C92-E92</f>
        <v>44352.199999999983</v>
      </c>
      <c r="H92" s="75">
        <f>D92-F92</f>
        <v>0.44999999999999996</v>
      </c>
      <c r="I92" s="56"/>
    </row>
    <row r="93" spans="1:9" x14ac:dyDescent="0.25">
      <c r="A93" s="65" t="s">
        <v>167</v>
      </c>
      <c r="B93" s="111"/>
      <c r="C93" s="54"/>
      <c r="D93" s="55"/>
      <c r="E93" s="54"/>
      <c r="F93" s="55"/>
      <c r="G93" s="54"/>
      <c r="H93" s="55"/>
      <c r="I93" s="56"/>
    </row>
    <row r="94" spans="1:9" x14ac:dyDescent="0.25">
      <c r="A94" s="73" t="s">
        <v>168</v>
      </c>
      <c r="B94" s="82" t="s">
        <v>169</v>
      </c>
      <c r="C94" s="66">
        <f>D94*3*32596</f>
        <v>169173.24</v>
      </c>
      <c r="D94" s="108">
        <v>1.73</v>
      </c>
      <c r="E94" s="66">
        <f>F94*3*32596</f>
        <v>169173.24</v>
      </c>
      <c r="F94" s="108">
        <v>1.73</v>
      </c>
      <c r="G94" s="66">
        <f>C94-E94</f>
        <v>0</v>
      </c>
      <c r="H94" s="75">
        <f>D94-F94</f>
        <v>0</v>
      </c>
      <c r="I94" s="56"/>
    </row>
    <row r="95" spans="1:9" x14ac:dyDescent="0.25">
      <c r="A95" s="65" t="s">
        <v>170</v>
      </c>
      <c r="B95" s="53"/>
      <c r="C95" s="83"/>
      <c r="D95" s="112"/>
      <c r="E95" s="83"/>
      <c r="F95" s="112"/>
      <c r="G95" s="83"/>
      <c r="H95" s="84"/>
      <c r="I95" s="56"/>
    </row>
    <row r="96" spans="1:9" x14ac:dyDescent="0.25">
      <c r="A96" s="109" t="s">
        <v>171</v>
      </c>
      <c r="B96" s="82" t="s">
        <v>172</v>
      </c>
      <c r="C96" s="66">
        <f>D96*3*32596</f>
        <v>66495.839999999997</v>
      </c>
      <c r="D96" s="75">
        <v>0.68</v>
      </c>
      <c r="E96" s="66">
        <f>F96*3*32596</f>
        <v>66495.839999999997</v>
      </c>
      <c r="F96" s="75">
        <v>0.68</v>
      </c>
      <c r="G96" s="66">
        <f>C96-E96</f>
        <v>0</v>
      </c>
      <c r="H96" s="75">
        <f>D96-F96</f>
        <v>0</v>
      </c>
      <c r="I96" s="56"/>
    </row>
    <row r="97" spans="1:11" x14ac:dyDescent="0.25">
      <c r="A97" s="65" t="s">
        <v>173</v>
      </c>
      <c r="B97" s="53" t="s">
        <v>1</v>
      </c>
      <c r="C97" s="83"/>
      <c r="D97" s="84"/>
      <c r="E97" s="83"/>
      <c r="F97" s="84"/>
      <c r="G97" s="83"/>
      <c r="H97" s="84"/>
      <c r="I97" s="68"/>
      <c r="K97" s="11"/>
    </row>
    <row r="98" spans="1:11" x14ac:dyDescent="0.25">
      <c r="A98" s="73" t="s">
        <v>174</v>
      </c>
      <c r="B98" s="82" t="s">
        <v>112</v>
      </c>
      <c r="C98" s="66">
        <f>D98*3*32596</f>
        <v>63562.200000000004</v>
      </c>
      <c r="D98" s="113">
        <v>0.65</v>
      </c>
      <c r="E98" s="66">
        <f>F98*3*32596</f>
        <v>63562.200000000004</v>
      </c>
      <c r="F98" s="113">
        <v>0.65</v>
      </c>
      <c r="G98" s="66">
        <f>C98-E98</f>
        <v>0</v>
      </c>
      <c r="H98" s="75">
        <f>D98-F98</f>
        <v>0</v>
      </c>
      <c r="I98" s="56"/>
    </row>
    <row r="99" spans="1:11" x14ac:dyDescent="0.25">
      <c r="A99" s="93"/>
      <c r="B99" s="94"/>
      <c r="C99" s="83"/>
      <c r="D99" s="114"/>
      <c r="E99" s="83"/>
      <c r="F99" s="114"/>
      <c r="G99" s="83"/>
      <c r="H99" s="84"/>
      <c r="I99" s="68"/>
    </row>
    <row r="100" spans="1:11" x14ac:dyDescent="0.25">
      <c r="A100" s="73" t="s">
        <v>175</v>
      </c>
      <c r="B100" s="82" t="s">
        <v>112</v>
      </c>
      <c r="C100" s="66">
        <f>D100*3*32596</f>
        <v>17601.84</v>
      </c>
      <c r="D100" s="113">
        <v>0.18</v>
      </c>
      <c r="E100" s="66">
        <f>F100*3*32596</f>
        <v>17601.84</v>
      </c>
      <c r="F100" s="113">
        <v>0.18</v>
      </c>
      <c r="G100" s="66">
        <f>C100-E100</f>
        <v>0</v>
      </c>
      <c r="H100" s="75">
        <f>D100-F100</f>
        <v>0</v>
      </c>
      <c r="I100" s="56"/>
    </row>
    <row r="101" spans="1:11" x14ac:dyDescent="0.25">
      <c r="A101" s="65" t="s">
        <v>176</v>
      </c>
      <c r="B101" s="53"/>
      <c r="C101" s="83"/>
      <c r="D101" s="114"/>
      <c r="E101" s="83"/>
      <c r="F101" s="114"/>
      <c r="G101" s="83"/>
      <c r="H101" s="84"/>
      <c r="I101" s="68"/>
    </row>
    <row r="102" spans="1:11" x14ac:dyDescent="0.25">
      <c r="A102" s="93" t="s">
        <v>177</v>
      </c>
      <c r="B102" s="94"/>
      <c r="C102" s="95"/>
      <c r="D102" s="115"/>
      <c r="E102" s="95"/>
      <c r="F102" s="115"/>
      <c r="G102" s="95"/>
      <c r="H102" s="96"/>
      <c r="I102" s="68"/>
    </row>
    <row r="103" spans="1:11" x14ac:dyDescent="0.25">
      <c r="A103" s="73" t="s">
        <v>178</v>
      </c>
      <c r="B103" s="82" t="s">
        <v>112</v>
      </c>
      <c r="C103" s="66">
        <f>D103*3*32596</f>
        <v>20535.48</v>
      </c>
      <c r="D103" s="113">
        <v>0.21</v>
      </c>
      <c r="E103" s="66">
        <f>F103*3*32596</f>
        <v>0</v>
      </c>
      <c r="F103" s="113">
        <v>0</v>
      </c>
      <c r="G103" s="66">
        <f>C103-E103</f>
        <v>20535.48</v>
      </c>
      <c r="H103" s="75">
        <f>D103-F103</f>
        <v>0.21</v>
      </c>
      <c r="I103" s="116"/>
    </row>
    <row r="104" spans="1:11" x14ac:dyDescent="0.25">
      <c r="A104" s="93" t="s">
        <v>179</v>
      </c>
      <c r="B104" s="94"/>
      <c r="C104" s="83"/>
      <c r="D104" s="114"/>
      <c r="E104" s="83"/>
      <c r="F104" s="114"/>
      <c r="G104" s="83"/>
      <c r="H104" s="84"/>
      <c r="I104" s="68"/>
    </row>
    <row r="105" spans="1:11" x14ac:dyDescent="0.25">
      <c r="A105" s="73" t="s">
        <v>180</v>
      </c>
      <c r="B105" s="82"/>
      <c r="C105" s="66">
        <f>D105*3*32596</f>
        <v>350081.04</v>
      </c>
      <c r="D105" s="108">
        <v>3.58</v>
      </c>
      <c r="E105" s="66">
        <f>F105*3*32596</f>
        <v>350081.04</v>
      </c>
      <c r="F105" s="108">
        <v>3.58</v>
      </c>
      <c r="G105" s="66">
        <f>C105-E105</f>
        <v>0</v>
      </c>
      <c r="H105" s="75">
        <f>D105-F105</f>
        <v>0</v>
      </c>
      <c r="I105" s="68"/>
    </row>
    <row r="106" spans="1:11" x14ac:dyDescent="0.25">
      <c r="A106" s="65" t="s">
        <v>181</v>
      </c>
      <c r="B106" s="53"/>
      <c r="C106" s="117"/>
      <c r="D106" s="118"/>
      <c r="E106" s="117"/>
      <c r="F106" s="118"/>
      <c r="G106" s="83"/>
      <c r="H106" s="84"/>
      <c r="I106" s="68"/>
    </row>
    <row r="107" spans="1:11" x14ac:dyDescent="0.25">
      <c r="A107" s="119" t="s">
        <v>182</v>
      </c>
      <c r="B107" s="82"/>
      <c r="C107" s="120">
        <f>C19+C29+C44+C48+C51+C63+C90+C92+C94+C96+C98+C100+C105+C103</f>
        <v>3045118.32</v>
      </c>
      <c r="D107" s="113">
        <f>D19+D29+D44+D48+D51+D63+D90+D92+D94+D96+D98+D100+D105+D103</f>
        <v>31.14</v>
      </c>
      <c r="E107" s="120">
        <f>E19+E29+E44+E48+E51+E63+E90+E92+E94+E96+E98+E100+E105+E103</f>
        <v>2972761.66</v>
      </c>
      <c r="F107" s="113">
        <f>F19+F29+F44+F48+F51+F63+F90+F92+F94+F96+F98+F100+F105+F103</f>
        <v>30.4</v>
      </c>
      <c r="G107" s="66">
        <f>C107-E107</f>
        <v>72356.659999999683</v>
      </c>
      <c r="H107" s="75">
        <f>D107-F107</f>
        <v>0.74000000000000199</v>
      </c>
      <c r="I107" s="56"/>
    </row>
    <row r="108" spans="1:11" x14ac:dyDescent="0.25">
      <c r="A108" s="121" t="s">
        <v>183</v>
      </c>
      <c r="B108" s="94"/>
      <c r="C108" s="122"/>
      <c r="D108" s="123"/>
      <c r="E108" s="122"/>
      <c r="F108" s="123"/>
      <c r="G108" s="83"/>
      <c r="H108" s="84"/>
      <c r="I108" s="56"/>
    </row>
    <row r="109" spans="1:11" x14ac:dyDescent="0.25">
      <c r="A109" s="124" t="s">
        <v>184</v>
      </c>
      <c r="B109" s="53"/>
      <c r="C109" s="66">
        <f>C111+C114+C117</f>
        <v>1005260.64</v>
      </c>
      <c r="D109" s="125">
        <f>D111+D114+D117</f>
        <v>10.28</v>
      </c>
      <c r="E109" s="66">
        <f>E111+E114+E117</f>
        <v>972276.35</v>
      </c>
      <c r="F109" s="125">
        <f>F111+F114+F117</f>
        <v>9.9499999999999993</v>
      </c>
      <c r="G109" s="120">
        <f>C109-E109</f>
        <v>32984.290000000037</v>
      </c>
      <c r="H109" s="75">
        <f>D109-F109</f>
        <v>0.33000000000000007</v>
      </c>
      <c r="I109" s="56"/>
    </row>
    <row r="110" spans="1:11" x14ac:dyDescent="0.25">
      <c r="A110" s="124"/>
      <c r="B110" s="53"/>
      <c r="C110" s="117"/>
      <c r="D110" s="125"/>
      <c r="E110" s="117"/>
      <c r="F110" s="125"/>
      <c r="G110" s="126"/>
      <c r="H110" s="67"/>
      <c r="I110" s="56"/>
    </row>
    <row r="111" spans="1:11" x14ac:dyDescent="0.25">
      <c r="A111" s="101" t="s">
        <v>185</v>
      </c>
      <c r="B111" s="82" t="s">
        <v>186</v>
      </c>
      <c r="C111" s="66">
        <f>D111*3*32596</f>
        <v>198509.63999999998</v>
      </c>
      <c r="D111" s="127">
        <v>2.0299999999999998</v>
      </c>
      <c r="E111" s="66">
        <v>236198.25</v>
      </c>
      <c r="F111" s="127">
        <v>2.42</v>
      </c>
      <c r="G111" s="128">
        <f>C111-E111</f>
        <v>-37688.610000000015</v>
      </c>
      <c r="H111" s="129">
        <f>D111-F111</f>
        <v>-0.39000000000000012</v>
      </c>
      <c r="I111" s="130"/>
    </row>
    <row r="112" spans="1:11" x14ac:dyDescent="0.25">
      <c r="A112" s="105" t="s">
        <v>187</v>
      </c>
      <c r="B112" s="53"/>
      <c r="C112" s="131"/>
      <c r="D112" s="132"/>
      <c r="E112" s="131"/>
      <c r="F112" s="132"/>
      <c r="G112" s="133"/>
      <c r="H112" s="134"/>
      <c r="I112" s="130"/>
    </row>
    <row r="113" spans="1:15" x14ac:dyDescent="0.25">
      <c r="A113" s="105" t="s">
        <v>188</v>
      </c>
      <c r="B113" s="53"/>
      <c r="C113" s="131"/>
      <c r="D113" s="132"/>
      <c r="E113" s="131"/>
      <c r="F113" s="132"/>
      <c r="G113" s="133"/>
      <c r="H113" s="134"/>
      <c r="I113" s="56"/>
    </row>
    <row r="114" spans="1:15" x14ac:dyDescent="0.25">
      <c r="A114" s="101" t="s">
        <v>189</v>
      </c>
      <c r="B114" s="110" t="s">
        <v>166</v>
      </c>
      <c r="C114" s="66">
        <f>D114*3*32596</f>
        <v>742210.92</v>
      </c>
      <c r="D114" s="135">
        <v>7.59</v>
      </c>
      <c r="E114" s="66">
        <v>736078.1</v>
      </c>
      <c r="F114" s="135">
        <v>7.53</v>
      </c>
      <c r="G114" s="128">
        <f>C114-E114</f>
        <v>6132.8200000000652</v>
      </c>
      <c r="H114" s="129">
        <f>D114-F114</f>
        <v>5.9999999999999609E-2</v>
      </c>
      <c r="I114" s="116"/>
    </row>
    <row r="115" spans="1:15" x14ac:dyDescent="0.25">
      <c r="A115" s="105" t="s">
        <v>190</v>
      </c>
      <c r="B115" s="53"/>
      <c r="C115" s="131"/>
      <c r="D115" s="132"/>
      <c r="E115" s="131"/>
      <c r="F115" s="132"/>
      <c r="G115" s="133"/>
      <c r="H115" s="134"/>
      <c r="I115" s="56"/>
    </row>
    <row r="116" spans="1:15" x14ac:dyDescent="0.25">
      <c r="A116" s="105" t="s">
        <v>191</v>
      </c>
      <c r="B116" s="53"/>
      <c r="C116" s="131"/>
      <c r="D116" s="132"/>
      <c r="E116" s="131"/>
      <c r="F116" s="132"/>
      <c r="G116" s="133"/>
      <c r="H116" s="134"/>
      <c r="I116" s="68"/>
    </row>
    <row r="117" spans="1:15" x14ac:dyDescent="0.25">
      <c r="A117" s="101" t="s">
        <v>192</v>
      </c>
      <c r="B117" s="82" t="s">
        <v>193</v>
      </c>
      <c r="C117" s="66">
        <f>D117*3*32596</f>
        <v>64540.08</v>
      </c>
      <c r="D117" s="127">
        <v>0.66</v>
      </c>
      <c r="E117" s="66">
        <f>F117*3*32596</f>
        <v>0</v>
      </c>
      <c r="F117" s="127">
        <v>0</v>
      </c>
      <c r="G117" s="128">
        <f>C117-E117</f>
        <v>64540.08</v>
      </c>
      <c r="H117" s="129">
        <f>D117-F117</f>
        <v>0.66</v>
      </c>
      <c r="I117" s="56"/>
    </row>
    <row r="118" spans="1:15" x14ac:dyDescent="0.25">
      <c r="A118" s="105" t="s">
        <v>194</v>
      </c>
      <c r="B118" s="94"/>
      <c r="C118" s="136"/>
      <c r="D118" s="137"/>
      <c r="E118" s="136"/>
      <c r="F118" s="137"/>
      <c r="G118" s="138"/>
      <c r="H118" s="139"/>
      <c r="I118" s="56"/>
    </row>
    <row r="119" spans="1:15" x14ac:dyDescent="0.25">
      <c r="A119" s="73" t="s">
        <v>195</v>
      </c>
      <c r="B119" s="140"/>
      <c r="C119" s="66">
        <f>C107+C109</f>
        <v>4050378.96</v>
      </c>
      <c r="D119" s="108">
        <f>D107+D109</f>
        <v>41.42</v>
      </c>
      <c r="E119" s="66">
        <f>E107+E109</f>
        <v>3945038.0100000002</v>
      </c>
      <c r="F119" s="108">
        <f>F107+F109</f>
        <v>40.349999999999994</v>
      </c>
      <c r="G119" s="120">
        <f>C119-E119</f>
        <v>105340.94999999972</v>
      </c>
      <c r="H119" s="75">
        <f>D119-F119</f>
        <v>1.0700000000000074</v>
      </c>
      <c r="I119" s="56"/>
    </row>
    <row r="120" spans="1:15" ht="15.75" thickBot="1" x14ac:dyDescent="0.3">
      <c r="A120" s="141" t="s">
        <v>196</v>
      </c>
      <c r="B120" s="142"/>
      <c r="C120" s="141"/>
      <c r="D120" s="143"/>
      <c r="E120" s="141"/>
      <c r="F120" s="143"/>
      <c r="G120" s="141"/>
      <c r="H120" s="144"/>
      <c r="I120" s="56"/>
    </row>
    <row r="121" spans="1:15" x14ac:dyDescent="0.25">
      <c r="A121" s="11"/>
      <c r="B121" s="11"/>
      <c r="C121" s="11"/>
      <c r="D121" s="56"/>
      <c r="E121" s="6"/>
      <c r="F121" s="6"/>
      <c r="G121" s="6"/>
      <c r="H121" s="6"/>
      <c r="I121" s="56"/>
    </row>
    <row r="122" spans="1:15" ht="15.75" x14ac:dyDescent="0.25">
      <c r="A122" s="91" t="s">
        <v>120</v>
      </c>
      <c r="B122" s="91"/>
      <c r="C122" s="91"/>
      <c r="D122" s="56"/>
      <c r="E122" s="91"/>
      <c r="F122" s="91"/>
      <c r="G122" s="91"/>
      <c r="H122" s="91"/>
      <c r="I122" s="56"/>
    </row>
    <row r="123" spans="1:15" ht="15.75" x14ac:dyDescent="0.25">
      <c r="A123" s="3" t="s">
        <v>1</v>
      </c>
      <c r="B123" s="3"/>
      <c r="C123" s="3"/>
      <c r="D123" s="56"/>
      <c r="E123" s="3"/>
      <c r="F123" s="3"/>
      <c r="G123" s="145"/>
      <c r="H123" s="3"/>
      <c r="I123" s="3"/>
    </row>
    <row r="124" spans="1:15" x14ac:dyDescent="0.25">
      <c r="G124" s="146"/>
    </row>
    <row r="125" spans="1:15" x14ac:dyDescent="0.25">
      <c r="G125" s="146"/>
    </row>
    <row r="126" spans="1:15" x14ac:dyDescent="0.25">
      <c r="G126" s="146"/>
    </row>
    <row r="128" spans="1:15" x14ac:dyDescent="0.25">
      <c r="E128" s="147"/>
      <c r="F128" s="147"/>
      <c r="G128" s="148"/>
      <c r="H128" s="148"/>
      <c r="I128" s="148"/>
      <c r="J128" s="147"/>
      <c r="K128" s="147"/>
      <c r="L128" s="147"/>
      <c r="M128" s="147"/>
      <c r="N128" s="147"/>
      <c r="O128" s="147"/>
    </row>
    <row r="129" spans="5:15" x14ac:dyDescent="0.25">
      <c r="E129" s="148"/>
      <c r="F129" s="147"/>
      <c r="G129" s="148"/>
      <c r="H129" s="148"/>
      <c r="I129" s="148"/>
      <c r="J129" s="147"/>
      <c r="K129" s="149"/>
      <c r="L129" s="147"/>
      <c r="M129" s="147"/>
      <c r="N129" s="147"/>
      <c r="O129" s="147"/>
    </row>
    <row r="130" spans="5:15" x14ac:dyDescent="0.25">
      <c r="E130" s="148"/>
      <c r="F130" s="147"/>
      <c r="G130" s="148"/>
      <c r="H130" s="148"/>
      <c r="I130" s="148"/>
      <c r="J130" s="147"/>
      <c r="K130" s="147"/>
      <c r="L130" s="147"/>
      <c r="M130" s="147"/>
      <c r="N130" s="147"/>
      <c r="O130" s="147"/>
    </row>
    <row r="131" spans="5:15" x14ac:dyDescent="0.25">
      <c r="E131" s="147"/>
      <c r="F131" s="147"/>
      <c r="G131" s="148"/>
      <c r="H131" s="147"/>
      <c r="I131" s="148"/>
      <c r="J131" s="147"/>
      <c r="K131" s="147"/>
      <c r="L131" s="147"/>
      <c r="M131" s="147"/>
      <c r="N131" s="147"/>
      <c r="O131" s="147"/>
    </row>
    <row r="132" spans="5:15" x14ac:dyDescent="0.25">
      <c r="E132" s="147"/>
      <c r="F132" s="147"/>
      <c r="G132" s="147"/>
      <c r="H132" s="147"/>
      <c r="I132" s="148"/>
      <c r="J132" s="147"/>
      <c r="K132" s="147"/>
      <c r="L132" s="147"/>
      <c r="M132" s="147"/>
      <c r="N132" s="147"/>
      <c r="O132" s="147"/>
    </row>
    <row r="133" spans="5:15" x14ac:dyDescent="0.25">
      <c r="E133" s="147"/>
      <c r="F133" s="147"/>
      <c r="G133" s="147"/>
      <c r="H133" s="147"/>
      <c r="I133" s="148"/>
      <c r="J133" s="147"/>
      <c r="K133" s="147"/>
      <c r="L133" s="147"/>
      <c r="M133" s="147"/>
      <c r="N133" s="147"/>
      <c r="O133" s="147"/>
    </row>
    <row r="134" spans="5:15" x14ac:dyDescent="0.25"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5:15" x14ac:dyDescent="0.25"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5:15" x14ac:dyDescent="0.25">
      <c r="E136" s="147"/>
      <c r="F136" s="147"/>
      <c r="G136" s="148"/>
      <c r="H136" s="148"/>
      <c r="I136" s="148"/>
      <c r="J136" s="147"/>
      <c r="K136" s="147"/>
      <c r="L136" s="147"/>
      <c r="M136" s="147"/>
      <c r="N136" s="147"/>
      <c r="O136" s="147"/>
    </row>
    <row r="137" spans="5:15" x14ac:dyDescent="0.25">
      <c r="E137" s="147"/>
      <c r="F137" s="147"/>
      <c r="G137" s="148"/>
      <c r="H137" s="148"/>
      <c r="I137" s="148"/>
      <c r="J137" s="147"/>
      <c r="K137" s="149"/>
      <c r="L137" s="147"/>
      <c r="M137" s="147"/>
      <c r="N137" s="147"/>
      <c r="O137" s="147"/>
    </row>
    <row r="138" spans="5:15" x14ac:dyDescent="0.25">
      <c r="E138" s="147"/>
      <c r="F138" s="147"/>
      <c r="G138" s="148"/>
      <c r="H138" s="148"/>
      <c r="I138" s="148"/>
      <c r="J138" s="147"/>
      <c r="K138" s="147"/>
      <c r="L138" s="147"/>
      <c r="M138" s="147"/>
      <c r="N138" s="147"/>
      <c r="O138" s="147"/>
    </row>
    <row r="139" spans="5:15" x14ac:dyDescent="0.25">
      <c r="E139" s="147"/>
      <c r="F139" s="147"/>
      <c r="G139" s="148"/>
      <c r="H139" s="147"/>
      <c r="I139" s="148"/>
      <c r="J139" s="147"/>
      <c r="K139" s="147"/>
      <c r="L139" s="147"/>
      <c r="M139" s="147"/>
      <c r="N139" s="147"/>
      <c r="O139" s="147"/>
    </row>
    <row r="140" spans="5:15" x14ac:dyDescent="0.25"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5:15" x14ac:dyDescent="0.25">
      <c r="E141" s="147"/>
      <c r="F141" s="147"/>
      <c r="G141" s="147"/>
      <c r="H141" s="147"/>
      <c r="I141" s="147"/>
      <c r="J141" s="147"/>
      <c r="K141" s="149"/>
      <c r="L141" s="147"/>
      <c r="M141" s="147"/>
      <c r="N141" s="147"/>
      <c r="O141" s="147"/>
    </row>
    <row r="142" spans="5:15" x14ac:dyDescent="0.25"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5:15" x14ac:dyDescent="0.25"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</row>
    <row r="144" spans="5:15" x14ac:dyDescent="0.25"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</row>
    <row r="145" spans="5:16" x14ac:dyDescent="0.25">
      <c r="E145" s="147"/>
      <c r="F145" s="147"/>
      <c r="G145" s="148"/>
      <c r="H145" s="148"/>
      <c r="I145" s="147"/>
      <c r="J145" s="147"/>
      <c r="K145" s="147"/>
      <c r="L145" s="147"/>
      <c r="M145" s="147"/>
      <c r="N145" s="147"/>
      <c r="O145" s="147"/>
    </row>
    <row r="146" spans="5:16" x14ac:dyDescent="0.25">
      <c r="E146" s="147"/>
      <c r="F146" s="147"/>
      <c r="G146" s="148"/>
      <c r="H146" s="147"/>
      <c r="I146" s="147"/>
      <c r="J146" s="147"/>
      <c r="K146" s="147"/>
      <c r="L146" s="147"/>
      <c r="M146" s="147"/>
      <c r="N146" s="147"/>
      <c r="O146" s="147"/>
    </row>
    <row r="147" spans="5:16" x14ac:dyDescent="0.25">
      <c r="E147" s="147"/>
      <c r="F147" s="147"/>
      <c r="G147" s="148"/>
      <c r="H147" s="147"/>
      <c r="I147" s="147"/>
      <c r="J147" s="147"/>
      <c r="K147" s="147"/>
      <c r="L147" s="147"/>
      <c r="M147" s="147"/>
      <c r="N147" s="147"/>
      <c r="O147" s="147"/>
    </row>
    <row r="148" spans="5:16" x14ac:dyDescent="0.25">
      <c r="E148" s="147"/>
      <c r="F148" s="147"/>
      <c r="G148" s="147"/>
      <c r="H148" s="147"/>
      <c r="I148" s="147"/>
      <c r="J148" s="147"/>
      <c r="K148" s="147"/>
      <c r="L148" s="150"/>
      <c r="M148" s="147"/>
      <c r="N148" s="147"/>
      <c r="O148" s="147"/>
    </row>
    <row r="149" spans="5:16" x14ac:dyDescent="0.25"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5:16" x14ac:dyDescent="0.25">
      <c r="E150" s="147"/>
      <c r="F150" s="147"/>
      <c r="G150" s="151"/>
      <c r="H150" s="147"/>
      <c r="I150" s="147"/>
      <c r="J150" s="147"/>
      <c r="K150" s="147"/>
      <c r="L150" s="150"/>
      <c r="M150" s="150"/>
      <c r="N150" s="147"/>
      <c r="O150" s="147"/>
    </row>
    <row r="151" spans="5:16" x14ac:dyDescent="0.25">
      <c r="E151" s="147"/>
      <c r="F151" s="147"/>
      <c r="G151" s="148"/>
      <c r="H151" s="147"/>
      <c r="I151" s="147"/>
      <c r="J151" s="147"/>
      <c r="K151" s="147"/>
      <c r="L151" s="147"/>
      <c r="M151" s="147"/>
      <c r="N151" s="147"/>
      <c r="O151" s="147"/>
    </row>
    <row r="152" spans="5:16" x14ac:dyDescent="0.25">
      <c r="E152" s="147"/>
      <c r="F152" s="147"/>
      <c r="G152" s="148"/>
      <c r="H152" s="147"/>
      <c r="I152" s="148"/>
      <c r="J152" s="147"/>
      <c r="K152" s="147"/>
      <c r="L152" s="147"/>
      <c r="M152" s="147"/>
      <c r="N152" s="147"/>
      <c r="O152" s="147"/>
    </row>
    <row r="153" spans="5:16" x14ac:dyDescent="0.25">
      <c r="E153" s="147"/>
      <c r="F153" s="147"/>
      <c r="G153" s="148"/>
      <c r="H153" s="147"/>
      <c r="I153" s="147"/>
      <c r="J153" s="147"/>
      <c r="K153" s="147"/>
      <c r="L153" s="147"/>
      <c r="M153" s="147"/>
      <c r="N153" s="147"/>
      <c r="O153" s="147"/>
    </row>
    <row r="154" spans="5:16" x14ac:dyDescent="0.25">
      <c r="E154" s="147"/>
      <c r="F154" s="147"/>
      <c r="G154" s="148"/>
      <c r="H154" s="147"/>
      <c r="I154" s="147"/>
      <c r="J154" s="147"/>
      <c r="K154" s="147"/>
      <c r="L154" s="147"/>
      <c r="M154" s="147"/>
      <c r="N154" s="147"/>
      <c r="O154" s="147"/>
    </row>
    <row r="155" spans="5:16" x14ac:dyDescent="0.25">
      <c r="E155" s="147"/>
      <c r="F155" s="147"/>
      <c r="G155" s="148"/>
      <c r="H155" s="147"/>
      <c r="I155" s="147"/>
      <c r="J155" s="147"/>
      <c r="K155" s="147"/>
      <c r="L155" s="147"/>
      <c r="M155" s="147"/>
      <c r="N155" s="147"/>
      <c r="O155" s="147"/>
    </row>
    <row r="156" spans="5:16" x14ac:dyDescent="0.25">
      <c r="E156" s="147"/>
      <c r="F156" s="147"/>
      <c r="G156" s="151"/>
      <c r="H156" s="147"/>
      <c r="I156" s="147"/>
      <c r="J156" s="147"/>
      <c r="K156" s="147"/>
      <c r="L156" s="147"/>
      <c r="M156" s="147"/>
      <c r="N156" s="147"/>
      <c r="O156" s="151"/>
      <c r="P156" s="146"/>
    </row>
    <row r="157" spans="5:16" x14ac:dyDescent="0.25"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5:16" x14ac:dyDescent="0.25">
      <c r="G158" s="152"/>
    </row>
    <row r="159" spans="5:16" x14ac:dyDescent="0.25">
      <c r="G159" s="152"/>
    </row>
    <row r="161" spans="7:7" x14ac:dyDescent="0.25">
      <c r="G161" s="152"/>
    </row>
    <row r="162" spans="7:7" x14ac:dyDescent="0.25">
      <c r="G162" s="146"/>
    </row>
    <row r="163" spans="7:7" x14ac:dyDescent="0.25">
      <c r="G163" s="152"/>
    </row>
    <row r="164" spans="7:7" x14ac:dyDescent="0.25">
      <c r="G164" s="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2023-08-03T08:39:31Z</dcterms:modified>
</cp:coreProperties>
</file>