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8_{90B9EA4B-423E-40A2-A5C1-F6C33A815F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отч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12" l="1"/>
  <c r="L42" i="12"/>
  <c r="N28" i="12"/>
  <c r="N31" i="12" s="1"/>
  <c r="M28" i="12"/>
  <c r="M31" i="12" s="1"/>
  <c r="N24" i="12"/>
  <c r="M24" i="12"/>
  <c r="Z21" i="12"/>
  <c r="Y21" i="12"/>
  <c r="X21" i="12"/>
  <c r="W21" i="12"/>
  <c r="V21" i="12"/>
  <c r="T21" i="12"/>
  <c r="S21" i="12"/>
  <c r="R21" i="12"/>
  <c r="Q21" i="12"/>
  <c r="P21" i="12"/>
  <c r="O21" i="12"/>
  <c r="N21" i="12"/>
  <c r="M21" i="12"/>
  <c r="L21" i="12"/>
  <c r="U19" i="12"/>
  <c r="U15" i="12"/>
  <c r="H119" i="12"/>
  <c r="E119" i="12"/>
  <c r="C119" i="12"/>
  <c r="H117" i="12"/>
  <c r="E117" i="12"/>
  <c r="C117" i="12"/>
  <c r="H115" i="12"/>
  <c r="C115" i="12"/>
  <c r="G115" i="12" s="1"/>
  <c r="H113" i="12"/>
  <c r="E113" i="12"/>
  <c r="E108" i="12" s="1"/>
  <c r="C113" i="12"/>
  <c r="H110" i="12"/>
  <c r="C110" i="12"/>
  <c r="G110" i="12" s="1"/>
  <c r="F108" i="12"/>
  <c r="D108" i="12"/>
  <c r="F106" i="12"/>
  <c r="F121" i="12" s="1"/>
  <c r="D106" i="12"/>
  <c r="H104" i="12"/>
  <c r="E104" i="12"/>
  <c r="C104" i="12"/>
  <c r="H102" i="12"/>
  <c r="E102" i="12"/>
  <c r="C102" i="12"/>
  <c r="H100" i="12"/>
  <c r="E100" i="12"/>
  <c r="C100" i="12"/>
  <c r="H97" i="12"/>
  <c r="E97" i="12"/>
  <c r="C97" i="12"/>
  <c r="H95" i="12"/>
  <c r="E95" i="12"/>
  <c r="C95" i="12"/>
  <c r="H93" i="12"/>
  <c r="E93" i="12"/>
  <c r="C93" i="12"/>
  <c r="H91" i="12"/>
  <c r="E91" i="12"/>
  <c r="C91" i="12"/>
  <c r="H89" i="12"/>
  <c r="C89" i="12"/>
  <c r="G89" i="12" s="1"/>
  <c r="H62" i="12"/>
  <c r="E62" i="12"/>
  <c r="C62" i="12"/>
  <c r="H51" i="12"/>
  <c r="E51" i="12"/>
  <c r="C51" i="12"/>
  <c r="H48" i="12"/>
  <c r="E48" i="12"/>
  <c r="C48" i="12"/>
  <c r="H44" i="12"/>
  <c r="E44" i="12"/>
  <c r="C44" i="12"/>
  <c r="H29" i="12"/>
  <c r="E29" i="12"/>
  <c r="C29" i="12"/>
  <c r="H19" i="12"/>
  <c r="E19" i="12"/>
  <c r="C19" i="12"/>
  <c r="B10" i="12"/>
  <c r="H108" i="12" l="1"/>
  <c r="G48" i="12"/>
  <c r="G62" i="12"/>
  <c r="G93" i="12"/>
  <c r="G97" i="12"/>
  <c r="G102" i="12"/>
  <c r="D121" i="12"/>
  <c r="H121" i="12" s="1"/>
  <c r="C108" i="12"/>
  <c r="G108" i="12" s="1"/>
  <c r="G113" i="12"/>
  <c r="G119" i="12"/>
  <c r="C106" i="12"/>
  <c r="C121" i="12" s="1"/>
  <c r="G121" i="12" s="1"/>
  <c r="E106" i="12"/>
  <c r="E121" i="12" s="1"/>
  <c r="E125" i="12" s="1"/>
  <c r="L23" i="12" s="1"/>
  <c r="L24" i="12" s="1"/>
  <c r="G44" i="12"/>
  <c r="G51" i="12"/>
  <c r="G91" i="12"/>
  <c r="G95" i="12"/>
  <c r="G100" i="12"/>
  <c r="G104" i="12"/>
  <c r="G117" i="12"/>
  <c r="U21" i="12"/>
  <c r="L28" i="12"/>
  <c r="L31" i="12" s="1"/>
  <c r="G19" i="12"/>
  <c r="G29" i="12"/>
  <c r="H106" i="12"/>
  <c r="G106" i="12" l="1"/>
</calcChain>
</file>

<file path=xl/sharedStrings.xml><?xml version="1.0" encoding="utf-8"?>
<sst xmlns="http://schemas.openxmlformats.org/spreadsheetml/2006/main" count="286" uniqueCount="204">
  <si>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</si>
  <si>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</si>
  <si>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</si>
  <si>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</si>
  <si>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</si>
  <si>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</si>
  <si>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</si>
  <si>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</si>
  <si>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</si>
  <si>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</si>
  <si>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</si>
  <si>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</si>
  <si>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</si>
  <si>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</si>
  <si>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</si>
  <si>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</si>
  <si>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</si>
  <si>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</si>
  <si>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</si>
  <si>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</si>
  <si>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</si>
  <si>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</si>
  <si>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</si>
  <si>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</si>
  <si>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</si>
  <si>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</si>
  <si>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</si>
  <si>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</si>
  <si>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</si>
  <si>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</si>
  <si>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</si>
  <si>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</si>
  <si>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</si>
  <si>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</si>
  <si>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</si>
  <si>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</si>
  <si>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</si>
  <si>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</si>
  <si>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</si>
  <si>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</si>
  <si>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</si>
  <si>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</si>
  <si>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</si>
  <si>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</si>
  <si>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</si>
  <si>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</si>
  <si>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</si>
  <si>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</si>
  <si>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</si>
  <si>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</si>
  <si>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</si>
  <si>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</si>
  <si>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</si>
  <si>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</si>
  <si>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</si>
  <si>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</si>
  <si>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</si>
  <si>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</si>
  <si>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</si>
  <si>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</si>
  <si>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</si>
  <si>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</si>
  <si>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</si>
  <si>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</si>
  <si>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</si>
  <si>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</si>
  <si>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</si>
  <si>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</si>
  <si>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</si>
  <si>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</si>
  <si>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</si>
  <si>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</si>
  <si>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</si>
  <si>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</si>
  <si>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</si>
  <si>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</si>
  <si>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</si>
  <si>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</si>
  <si>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</si>
  <si>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</si>
  <si>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</si>
  <si>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</si>
  <si>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</si>
  <si>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</si>
  <si>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</si>
  <si>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</si>
  <si>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</si>
  <si>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</si>
  <si>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</si>
  <si>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</si>
  <si>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</si>
  <si>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</si>
  <si>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</si>
  <si>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</si>
  <si>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</si>
  <si>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</si>
  <si>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</si>
  <si>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</si>
  <si>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</si>
  <si>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</si>
  <si>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</si>
  <si>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</si>
  <si>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</si>
  <si>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</si>
  <si>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</si>
  <si>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</si>
  <si>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</si>
  <si>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</si>
  <si>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</si>
  <si>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</si>
  <si>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</si>
  <si>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</si>
  <si>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</si>
  <si>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</si>
  <si>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</si>
  <si>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</si>
  <si>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</si>
  <si>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</si>
  <si>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</si>
  <si>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</si>
  <si>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</si>
  <si>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</si>
  <si>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</si>
  <si>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</si>
  <si>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</si>
  <si>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</si>
  <si>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</si>
  <si>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</si>
  <si>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</si>
  <si>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</si>
  <si>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</si>
  <si>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</si>
  <si>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</si>
  <si>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</si>
  <si>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</si>
  <si>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</si>
  <si>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</si>
  <si>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</si>
  <si>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</si>
  <si>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</si>
  <si>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</si>
  <si>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</si>
  <si>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</si>
  <si>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</si>
  <si>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</si>
  <si>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</si>
  <si>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</si>
  <si>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</si>
  <si>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</si>
  <si>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</si>
  <si>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</si>
  <si>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</si>
  <si>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</si>
  <si>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</si>
  <si>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</si>
  <si>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</si>
  <si>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</si>
  <si>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</si>
  <si>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</si>
  <si>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дизель-генераторных установок</t>
  </si>
  <si>
    <t xml:space="preserve">                     по многоквартирному дому, расположенному по адресу:  Лобачевского, 73</t>
  </si>
  <si>
    <t>(подогрев)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</si>
  <si>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</si>
  <si>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</si>
  <si>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</si>
  <si>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</si>
  <si>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</si>
  <si>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</si>
  <si>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Обращение </t>
  </si>
  <si>
    <t>с ТКО</t>
  </si>
  <si>
    <t xml:space="preserve">Остаток д/ср "Поступление от размещ.обор.связи" </t>
  </si>
  <si>
    <t xml:space="preserve">8. Содержание контейнерных </t>
  </si>
  <si>
    <t>площадок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</si>
  <si>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</si>
  <si>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</si>
  <si>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</si>
  <si>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</si>
  <si>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</si>
  <si>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</si>
  <si>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</si>
  <si>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организацией (январь-сентябрь)</t>
  </si>
  <si>
    <t>5. Обслуживание газонов</t>
  </si>
  <si>
    <t>и зеленых насаждений</t>
  </si>
  <si>
    <t>Итого</t>
  </si>
  <si>
    <t>Услуги охранного</t>
  </si>
  <si>
    <t>Тех.обслуж</t>
  </si>
  <si>
    <t>в/наблюден.</t>
  </si>
  <si>
    <t xml:space="preserve">Разовый </t>
  </si>
  <si>
    <t>сбор</t>
  </si>
  <si>
    <t>в/наблюден</t>
  </si>
  <si>
    <t xml:space="preserve">                           о деятельности за отчетный период с 01.01.2020г. по 31.12.2020 г.</t>
  </si>
  <si>
    <t>Остаток д/ср-в на 01.01.2020г</t>
  </si>
  <si>
    <t>Задолженность на 01.01.2020г.</t>
  </si>
  <si>
    <t>Начислено  с 01.01.20 по 31.12.20</t>
  </si>
  <si>
    <t>Задолженность на 31.12.2020г.</t>
  </si>
  <si>
    <t>мелкий ремонт  окон, дверей;</t>
  </si>
  <si>
    <t>Замена редуктора в сборе (КПП № 1шлагбаум)</t>
  </si>
  <si>
    <t>Снос деревьев</t>
  </si>
  <si>
    <t>Покрас бордюр на придомовой территории</t>
  </si>
  <si>
    <t>Замена привода распашных ворот</t>
  </si>
  <si>
    <t>Ограждение деревьев и кустарников от снега</t>
  </si>
  <si>
    <t>Оплачено  с01.01.20 по 31.12.20</t>
  </si>
  <si>
    <t>Остаток д/ср-в на 31.12.2020г</t>
  </si>
  <si>
    <t>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</si>
</sst>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164" fontId="5" fillId="0" borderId="35" xfId="0" applyNumberFormat="1" applyFont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6" fillId="0" borderId="29" xfId="0" applyFont="1" applyBorder="1"/>
    <xf numFmtId="0" fontId="7" fillId="0" borderId="0" xfId="0" applyFont="1"/>
    <xf numFmtId="0" fontId="4" fillId="0" borderId="48" xfId="0" applyFont="1" applyBorder="1"/>
    <xf numFmtId="0" fontId="7" fillId="0" borderId="54" xfId="0" applyFont="1" applyBorder="1"/>
    <xf numFmtId="0" fontId="6" fillId="0" borderId="37" xfId="0" applyFont="1" applyBorder="1"/>
    <xf numFmtId="2" fontId="7" fillId="0" borderId="16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53" xfId="0" applyFont="1" applyBorder="1"/>
    <xf numFmtId="0" fontId="7" fillId="0" borderId="46" xfId="0" applyFont="1" applyBorder="1"/>
    <xf numFmtId="0" fontId="6" fillId="0" borderId="55" xfId="0" applyFont="1" applyBorder="1"/>
    <xf numFmtId="0" fontId="6" fillId="0" borderId="16" xfId="0" applyFont="1" applyBorder="1"/>
    <xf numFmtId="0" fontId="6" fillId="0" borderId="35" xfId="0" applyFont="1" applyBorder="1"/>
    <xf numFmtId="0" fontId="5" fillId="0" borderId="56" xfId="0" applyFont="1" applyBorder="1"/>
    <xf numFmtId="2" fontId="5" fillId="0" borderId="56" xfId="0" applyNumberFormat="1" applyFont="1" applyBorder="1"/>
    <xf numFmtId="2" fontId="5" fillId="0" borderId="32" xfId="0" applyNumberFormat="1" applyFont="1" applyBorder="1"/>
    <xf numFmtId="0" fontId="3" fillId="0" borderId="56" xfId="0" applyFont="1" applyBorder="1"/>
    <xf numFmtId="2" fontId="3" fillId="0" borderId="14" xfId="0" applyNumberFormat="1" applyFont="1" applyBorder="1"/>
    <xf numFmtId="2" fontId="10" fillId="0" borderId="14" xfId="0" applyNumberFormat="1" applyFont="1" applyBorder="1"/>
    <xf numFmtId="2" fontId="10" fillId="0" borderId="3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626C-5B29-42E4-AD82-E6B9DDC17411}">
  <sheetPr>
    <pageSetUpPr fitToPage="1"/>
  </sheetPr>
  <dimension ref="A1:Z165"/>
  <sheetViews>
    <sheetView tabSelected="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5703125" customWidth="1"/>
    <col min="14" max="14" width="11.28515625" customWidth="1"/>
    <col min="15" max="15" width="12.140625" customWidth="1"/>
    <col min="16" max="16" width="11.28515625" customWidth="1"/>
    <col min="17" max="18" width="11.140625" customWidth="1"/>
    <col min="19" max="19" width="11.7109375" customWidth="1"/>
    <col min="20" max="20" width="10.85546875" customWidth="1"/>
    <col min="21" max="21" width="13.42578125" customWidth="1"/>
    <col min="22" max="22" width="10.7109375" customWidth="1"/>
    <col min="23" max="23" width="10.5703125" customWidth="1"/>
    <col min="24" max="24" width="10.85546875" customWidth="1"/>
    <col min="25" max="25" width="11.140625" customWidth="1"/>
    <col min="26" max="26" width="10.42578125" customWidth="1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26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5"/>
      <c r="W1" s="3"/>
      <c r="X1" s="3"/>
      <c r="Y1" s="6"/>
      <c r="Z1" s="6"/>
    </row>
    <row r="2" spans="1:26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3"/>
      <c r="X2" s="3"/>
      <c r="Y2" s="6"/>
      <c r="Z2" s="6"/>
    </row>
    <row r="3" spans="1:26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125</v>
      </c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5"/>
      <c r="W3" s="3"/>
      <c r="X3" s="3"/>
      <c r="Y3" s="6"/>
      <c r="Z3" s="6"/>
    </row>
    <row r="4" spans="1:26" ht="18.75" x14ac:dyDescent="0.3">
      <c r="A4" s="2" t="s">
        <v>125</v>
      </c>
      <c r="B4" s="2"/>
      <c r="C4" s="2"/>
      <c r="D4" s="2"/>
      <c r="E4" s="2"/>
      <c r="F4" s="2"/>
      <c r="G4" s="3"/>
      <c r="H4" s="3"/>
      <c r="I4" s="4"/>
      <c r="J4" s="2" t="s">
        <v>190</v>
      </c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5"/>
      <c r="W4" s="3"/>
      <c r="X4" s="3"/>
      <c r="Y4" s="6"/>
      <c r="Z4" s="6"/>
    </row>
    <row r="5" spans="1:26" ht="18.75" x14ac:dyDescent="0.3">
      <c r="A5" s="2" t="s">
        <v>190</v>
      </c>
      <c r="B5" s="2"/>
      <c r="C5" s="2"/>
      <c r="D5" s="2"/>
      <c r="E5" s="2"/>
      <c r="F5" s="2"/>
      <c r="G5" s="3"/>
      <c r="H5" s="3"/>
      <c r="I5" s="4"/>
      <c r="J5" s="2" t="s">
        <v>160</v>
      </c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5"/>
      <c r="W5" s="3"/>
      <c r="X5" s="3"/>
      <c r="Y5" s="6"/>
      <c r="Z5" s="6"/>
    </row>
    <row r="6" spans="1:26" ht="18.75" x14ac:dyDescent="0.3">
      <c r="A6" s="2" t="s">
        <v>160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5"/>
      <c r="W6" s="3"/>
      <c r="X6" s="3"/>
      <c r="Y6" s="6"/>
      <c r="Z6" s="6"/>
    </row>
    <row r="7" spans="1:26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</row>
    <row r="8" spans="1:26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1"/>
      <c r="K9" s="112"/>
      <c r="L9" s="113" t="s">
        <v>7</v>
      </c>
      <c r="M9" s="114" t="s">
        <v>185</v>
      </c>
      <c r="N9" s="114" t="s">
        <v>187</v>
      </c>
      <c r="O9" s="114" t="s">
        <v>117</v>
      </c>
      <c r="P9" s="114" t="s">
        <v>117</v>
      </c>
      <c r="Q9" s="114" t="s">
        <v>118</v>
      </c>
      <c r="R9" s="114" t="s">
        <v>119</v>
      </c>
      <c r="S9" s="113" t="s">
        <v>120</v>
      </c>
      <c r="T9" s="114" t="s">
        <v>168</v>
      </c>
      <c r="U9" s="114" t="s">
        <v>8</v>
      </c>
      <c r="V9" s="115"/>
      <c r="W9" s="116" t="s">
        <v>9</v>
      </c>
      <c r="X9" s="116"/>
      <c r="Y9" s="116" t="s">
        <v>3</v>
      </c>
      <c r="Z9" s="117" t="s">
        <v>3</v>
      </c>
    </row>
    <row r="10" spans="1:26" ht="15.75" x14ac:dyDescent="0.25">
      <c r="A10" s="11" t="s">
        <v>6</v>
      </c>
      <c r="B10" s="12">
        <f>B12</f>
        <v>7335.4</v>
      </c>
      <c r="C10" s="13"/>
      <c r="D10" s="13"/>
      <c r="E10" s="13"/>
      <c r="F10" s="13"/>
      <c r="G10" s="13"/>
      <c r="H10" s="14"/>
      <c r="I10" s="4"/>
      <c r="J10" s="118"/>
      <c r="K10" s="119"/>
      <c r="L10" s="120" t="s">
        <v>12</v>
      </c>
      <c r="M10" s="120" t="s">
        <v>186</v>
      </c>
      <c r="N10" s="120" t="s">
        <v>188</v>
      </c>
      <c r="O10" s="120" t="s">
        <v>121</v>
      </c>
      <c r="P10" s="120" t="s">
        <v>121</v>
      </c>
      <c r="Q10" s="120" t="s">
        <v>122</v>
      </c>
      <c r="R10" s="120" t="s">
        <v>121</v>
      </c>
      <c r="S10" s="120" t="s">
        <v>121</v>
      </c>
      <c r="T10" s="120" t="s">
        <v>169</v>
      </c>
      <c r="U10" s="120" t="s">
        <v>13</v>
      </c>
      <c r="V10" s="120" t="s">
        <v>14</v>
      </c>
      <c r="W10" s="120" t="s">
        <v>15</v>
      </c>
      <c r="X10" s="120" t="s">
        <v>16</v>
      </c>
      <c r="Y10" s="120" t="s">
        <v>17</v>
      </c>
      <c r="Z10" s="120" t="s">
        <v>18</v>
      </c>
    </row>
    <row r="11" spans="1:26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8"/>
      <c r="K11" s="119"/>
      <c r="L11" s="121" t="s">
        <v>3</v>
      </c>
      <c r="M11" s="121"/>
      <c r="N11" s="121" t="s">
        <v>189</v>
      </c>
      <c r="O11" s="121" t="s">
        <v>123</v>
      </c>
      <c r="P11" s="121" t="s">
        <v>161</v>
      </c>
      <c r="Q11" s="121" t="s">
        <v>121</v>
      </c>
      <c r="R11" s="121"/>
      <c r="S11" s="121"/>
      <c r="T11" s="121"/>
      <c r="U11" s="121" t="s">
        <v>20</v>
      </c>
      <c r="V11" s="121"/>
      <c r="W11" s="121"/>
      <c r="X11" s="121"/>
      <c r="Y11" s="121"/>
      <c r="Z11" s="121"/>
    </row>
    <row r="12" spans="1:26" ht="16.5" thickBot="1" x14ac:dyDescent="0.3">
      <c r="A12" s="19" t="s">
        <v>19</v>
      </c>
      <c r="B12" s="12">
        <v>7335.4</v>
      </c>
      <c r="C12" s="13"/>
      <c r="D12" s="13"/>
      <c r="E12" s="13"/>
      <c r="F12" s="13"/>
      <c r="G12" s="13"/>
      <c r="H12" s="14"/>
      <c r="I12" s="4"/>
      <c r="J12" s="122"/>
      <c r="K12" s="123"/>
      <c r="L12" s="121" t="s">
        <v>22</v>
      </c>
      <c r="M12" s="121" t="s">
        <v>22</v>
      </c>
      <c r="N12" s="121" t="s">
        <v>22</v>
      </c>
      <c r="O12" s="121" t="s">
        <v>22</v>
      </c>
      <c r="P12" s="121" t="s">
        <v>22</v>
      </c>
      <c r="Q12" s="121" t="s">
        <v>22</v>
      </c>
      <c r="R12" s="121" t="s">
        <v>22</v>
      </c>
      <c r="S12" s="121" t="s">
        <v>22</v>
      </c>
      <c r="T12" s="121" t="s">
        <v>22</v>
      </c>
      <c r="U12" s="121" t="s">
        <v>23</v>
      </c>
      <c r="V12" s="121" t="s">
        <v>22</v>
      </c>
      <c r="W12" s="121" t="s">
        <v>22</v>
      </c>
      <c r="X12" s="121" t="s">
        <v>22</v>
      </c>
      <c r="Y12" s="121" t="s">
        <v>22</v>
      </c>
      <c r="Z12" s="121" t="s">
        <v>22</v>
      </c>
    </row>
    <row r="13" spans="1:26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4" t="s">
        <v>27</v>
      </c>
      <c r="K13" s="161" t="s">
        <v>191</v>
      </c>
      <c r="L13" s="126">
        <v>-460187.28</v>
      </c>
      <c r="M13" s="126">
        <v>24996.75</v>
      </c>
      <c r="N13" s="162">
        <v>-3949.14</v>
      </c>
      <c r="O13" s="126"/>
      <c r="P13" s="162"/>
      <c r="Q13" s="126"/>
      <c r="R13" s="126"/>
      <c r="S13" s="126"/>
      <c r="T13" s="163"/>
      <c r="U13" s="164"/>
      <c r="V13" s="127"/>
      <c r="W13" s="127"/>
      <c r="X13" s="127"/>
      <c r="Y13" s="127"/>
      <c r="Z13" s="30"/>
    </row>
    <row r="14" spans="1:26" ht="15.75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  <c r="J14" s="129" t="s">
        <v>3</v>
      </c>
      <c r="K14" s="130" t="s">
        <v>3</v>
      </c>
      <c r="L14" s="134"/>
      <c r="M14" s="134"/>
      <c r="N14" s="165"/>
      <c r="O14" s="134"/>
      <c r="P14" s="165"/>
      <c r="Q14" s="134"/>
      <c r="R14" s="134"/>
      <c r="S14" s="134"/>
      <c r="T14" s="135"/>
      <c r="U14" s="165"/>
      <c r="V14" s="134"/>
      <c r="W14" s="134"/>
      <c r="X14" s="134"/>
      <c r="Y14" s="134"/>
      <c r="Z14" s="135"/>
    </row>
    <row r="15" spans="1:26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9">
        <v>1</v>
      </c>
      <c r="K15" s="130" t="s">
        <v>192</v>
      </c>
      <c r="L15" s="134">
        <v>550013.66</v>
      </c>
      <c r="M15" s="134">
        <v>18569.25</v>
      </c>
      <c r="N15" s="134">
        <v>3916.16</v>
      </c>
      <c r="O15" s="134">
        <v>847.02</v>
      </c>
      <c r="P15" s="165">
        <v>111.72</v>
      </c>
      <c r="Q15" s="134">
        <v>-6737.24</v>
      </c>
      <c r="R15" s="134">
        <v>913.54</v>
      </c>
      <c r="S15" s="134">
        <v>35197.75</v>
      </c>
      <c r="T15" s="135">
        <v>3330.54</v>
      </c>
      <c r="U15" s="165">
        <f>V15+W15+X15+Y15+Z15</f>
        <v>91472.11</v>
      </c>
      <c r="V15" s="134">
        <v>-353.16</v>
      </c>
      <c r="W15" s="134">
        <v>237.81</v>
      </c>
      <c r="X15" s="134">
        <v>-25395.65</v>
      </c>
      <c r="Y15" s="134">
        <v>24378.48</v>
      </c>
      <c r="Z15" s="134">
        <v>92604.63</v>
      </c>
    </row>
    <row r="16" spans="1:26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29"/>
      <c r="K16" s="130"/>
      <c r="L16" s="134"/>
      <c r="M16" s="134"/>
      <c r="N16" s="134"/>
      <c r="O16" s="134"/>
      <c r="P16" s="165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29">
        <v>2</v>
      </c>
      <c r="K17" s="130" t="s">
        <v>193</v>
      </c>
      <c r="L17" s="134">
        <v>3148008.92</v>
      </c>
      <c r="M17" s="134">
        <v>129637.14</v>
      </c>
      <c r="N17" s="134">
        <v>-88.44</v>
      </c>
      <c r="O17" s="134">
        <v>10351.06</v>
      </c>
      <c r="P17" s="165">
        <v>42180.09</v>
      </c>
      <c r="Q17" s="134">
        <v>14931.58</v>
      </c>
      <c r="R17" s="134">
        <v>11320.03</v>
      </c>
      <c r="S17" s="134">
        <v>245235.25</v>
      </c>
      <c r="T17" s="135">
        <v>0</v>
      </c>
      <c r="U17" s="165">
        <f>V17+W17+X17+Y17+Z17</f>
        <v>245.0300000000002</v>
      </c>
      <c r="V17" s="134">
        <v>116.29</v>
      </c>
      <c r="W17" s="134">
        <v>39.07</v>
      </c>
      <c r="X17" s="134">
        <v>66.56</v>
      </c>
      <c r="Y17" s="134">
        <v>1579.17</v>
      </c>
      <c r="Z17" s="134">
        <v>-1556.06</v>
      </c>
    </row>
    <row r="18" spans="1:26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29"/>
      <c r="K18" s="130"/>
      <c r="L18" s="132"/>
      <c r="M18" s="134"/>
      <c r="N18" s="134"/>
      <c r="O18" s="134"/>
      <c r="P18" s="165"/>
      <c r="Q18" s="134"/>
      <c r="R18" s="134"/>
      <c r="S18" s="134"/>
      <c r="T18" s="135"/>
      <c r="U18" s="165"/>
      <c r="V18" s="134"/>
      <c r="W18" s="134"/>
      <c r="X18" s="134"/>
      <c r="Y18" s="134"/>
      <c r="Z18" s="135"/>
    </row>
    <row r="19" spans="1:26" ht="16.5" customHeight="1" x14ac:dyDescent="0.25">
      <c r="A19" s="40" t="s">
        <v>37</v>
      </c>
      <c r="B19" s="31" t="s">
        <v>38</v>
      </c>
      <c r="C19" s="41">
        <f>D19*12*7335.4</f>
        <v>242068.19999999998</v>
      </c>
      <c r="D19" s="42">
        <v>2.75</v>
      </c>
      <c r="E19" s="41">
        <f>F19*12*7335.4</f>
        <v>242068.19999999998</v>
      </c>
      <c r="F19" s="42">
        <v>2.75</v>
      </c>
      <c r="G19" s="43">
        <f>C19-E19</f>
        <v>0</v>
      </c>
      <c r="H19" s="42">
        <f>D19-F19</f>
        <v>0</v>
      </c>
      <c r="I19" s="44"/>
      <c r="J19" s="129">
        <v>3</v>
      </c>
      <c r="K19" s="130" t="s">
        <v>201</v>
      </c>
      <c r="L19" s="134">
        <v>3110758.66</v>
      </c>
      <c r="M19" s="134">
        <v>123737.7</v>
      </c>
      <c r="N19" s="134">
        <v>3463.88</v>
      </c>
      <c r="O19" s="134">
        <v>9462.33</v>
      </c>
      <c r="P19" s="165">
        <v>37957.480000000003</v>
      </c>
      <c r="Q19" s="134">
        <v>9079</v>
      </c>
      <c r="R19" s="134">
        <v>10365.67</v>
      </c>
      <c r="S19" s="134">
        <v>227415.39</v>
      </c>
      <c r="T19" s="135">
        <v>2281.65</v>
      </c>
      <c r="U19" s="165">
        <f>V19+W19+X19+Y19+Z19</f>
        <v>15943.01</v>
      </c>
      <c r="V19" s="134">
        <v>0.65</v>
      </c>
      <c r="W19" s="134">
        <v>25.32</v>
      </c>
      <c r="X19" s="134">
        <v>1.1299999999999999</v>
      </c>
      <c r="Y19" s="134">
        <v>15915.91</v>
      </c>
      <c r="Z19" s="134">
        <v>0</v>
      </c>
    </row>
    <row r="20" spans="1:26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29"/>
      <c r="K20" s="130"/>
      <c r="L20" s="134"/>
      <c r="M20" s="134"/>
      <c r="N20" s="134"/>
      <c r="O20" s="134"/>
      <c r="P20" s="165"/>
      <c r="Q20" s="134"/>
      <c r="R20" s="134"/>
      <c r="S20" s="134"/>
      <c r="T20" s="135"/>
      <c r="U20" s="165"/>
      <c r="V20" s="134"/>
      <c r="W20" s="134"/>
      <c r="X20" s="134"/>
      <c r="Y20" s="134"/>
      <c r="Z20" s="134"/>
    </row>
    <row r="21" spans="1:26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29">
        <v>4</v>
      </c>
      <c r="K21" s="130" t="s">
        <v>194</v>
      </c>
      <c r="L21" s="134">
        <f>L15+L17-L19</f>
        <v>587263.91999999993</v>
      </c>
      <c r="M21" s="134">
        <f t="shared" ref="M21:Z21" si="0">M15+M17-M19</f>
        <v>24468.690000000017</v>
      </c>
      <c r="N21" s="134">
        <f t="shared" si="0"/>
        <v>363.83999999999969</v>
      </c>
      <c r="O21" s="134">
        <f t="shared" si="0"/>
        <v>1735.75</v>
      </c>
      <c r="P21" s="165">
        <f t="shared" si="0"/>
        <v>4334.3299999999945</v>
      </c>
      <c r="Q21" s="134">
        <f t="shared" si="0"/>
        <v>-884.65999999999985</v>
      </c>
      <c r="R21" s="134">
        <f t="shared" si="0"/>
        <v>1867.8999999999996</v>
      </c>
      <c r="S21" s="134">
        <f t="shared" si="0"/>
        <v>53017.609999999986</v>
      </c>
      <c r="T21" s="134">
        <f t="shared" si="0"/>
        <v>1048.8899999999999</v>
      </c>
      <c r="U21" s="165">
        <f>V21+W21+X21+Y21+Z21</f>
        <v>75774.13</v>
      </c>
      <c r="V21" s="134">
        <f t="shared" si="0"/>
        <v>-237.52</v>
      </c>
      <c r="W21" s="134">
        <f t="shared" si="0"/>
        <v>251.56</v>
      </c>
      <c r="X21" s="134">
        <f t="shared" si="0"/>
        <v>-25330.22</v>
      </c>
      <c r="Y21" s="134">
        <f t="shared" si="0"/>
        <v>10041.740000000002</v>
      </c>
      <c r="Z21" s="134">
        <f t="shared" si="0"/>
        <v>91048.57</v>
      </c>
    </row>
    <row r="22" spans="1:26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29"/>
      <c r="K22" s="130"/>
      <c r="L22" s="134"/>
      <c r="M22" s="134"/>
      <c r="N22" s="134"/>
      <c r="O22" s="134"/>
      <c r="P22" s="165"/>
      <c r="Q22" s="134"/>
      <c r="R22" s="134"/>
      <c r="S22" s="134"/>
      <c r="T22" s="135"/>
      <c r="U22" s="165"/>
      <c r="V22" s="134"/>
      <c r="W22" s="134"/>
      <c r="X22" s="134"/>
      <c r="Y22" s="134"/>
      <c r="Z22" s="135"/>
    </row>
    <row r="23" spans="1:26" ht="16.5" customHeight="1" x14ac:dyDescent="0.25">
      <c r="A23" s="24" t="s">
        <v>45</v>
      </c>
      <c r="B23" s="31" t="s">
        <v>195</v>
      </c>
      <c r="C23" s="32"/>
      <c r="D23" s="33"/>
      <c r="E23" s="32"/>
      <c r="F23" s="33"/>
      <c r="G23" s="34"/>
      <c r="H23" s="33"/>
      <c r="I23" s="35"/>
      <c r="J23" s="129">
        <v>5</v>
      </c>
      <c r="K23" s="130" t="s">
        <v>50</v>
      </c>
      <c r="L23" s="134">
        <f>E125</f>
        <v>3095859.0379999997</v>
      </c>
      <c r="M23" s="134">
        <v>173628</v>
      </c>
      <c r="N23" s="134">
        <v>0</v>
      </c>
      <c r="O23" s="134"/>
      <c r="P23" s="165"/>
      <c r="Q23" s="134"/>
      <c r="R23" s="134"/>
      <c r="S23" s="134"/>
      <c r="T23" s="135"/>
      <c r="U23" s="165"/>
      <c r="V23" s="134"/>
      <c r="W23" s="134"/>
      <c r="X23" s="134"/>
      <c r="Y23" s="134"/>
      <c r="Z23" s="135"/>
    </row>
    <row r="24" spans="1:26" ht="16.5" customHeight="1" x14ac:dyDescent="0.25">
      <c r="A24" s="24" t="s">
        <v>46</v>
      </c>
      <c r="B24" s="31" t="s">
        <v>104</v>
      </c>
      <c r="C24" s="32"/>
      <c r="D24" s="33"/>
      <c r="E24" s="32"/>
      <c r="F24" s="33"/>
      <c r="G24" s="34"/>
      <c r="H24" s="33"/>
      <c r="I24" s="35"/>
      <c r="J24" s="129">
        <v>6</v>
      </c>
      <c r="K24" s="130" t="s">
        <v>52</v>
      </c>
      <c r="L24" s="134">
        <f>L17-L23</f>
        <v>52149.882000000216</v>
      </c>
      <c r="M24" s="134">
        <f t="shared" ref="M24:N24" si="1">M17-M23</f>
        <v>-43990.86</v>
      </c>
      <c r="N24" s="134">
        <f t="shared" si="1"/>
        <v>-88.44</v>
      </c>
      <c r="O24" s="134"/>
      <c r="P24" s="130"/>
      <c r="Q24" s="132"/>
      <c r="R24" s="132"/>
      <c r="S24" s="132"/>
      <c r="T24" s="133"/>
      <c r="U24" s="165"/>
      <c r="V24" s="134"/>
      <c r="W24" s="134"/>
      <c r="X24" s="134"/>
      <c r="Y24" s="134"/>
      <c r="Z24" s="135"/>
    </row>
    <row r="25" spans="1:26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29"/>
      <c r="K25" s="130" t="s">
        <v>53</v>
      </c>
      <c r="L25" s="134"/>
      <c r="M25" s="134"/>
      <c r="N25" s="165"/>
      <c r="O25" s="134"/>
      <c r="P25" s="165"/>
      <c r="Q25" s="134"/>
      <c r="R25" s="134"/>
      <c r="S25" s="134"/>
      <c r="T25" s="135"/>
      <c r="U25" s="165"/>
      <c r="V25" s="134"/>
      <c r="W25" s="134"/>
      <c r="X25" s="134"/>
      <c r="Y25" s="134"/>
      <c r="Z25" s="134"/>
    </row>
    <row r="26" spans="1:26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29"/>
      <c r="K26" s="130" t="s">
        <v>55</v>
      </c>
      <c r="L26" s="134"/>
      <c r="M26" s="134"/>
      <c r="N26" s="165"/>
      <c r="O26" s="134"/>
      <c r="P26" s="165"/>
      <c r="Q26" s="134"/>
      <c r="R26" s="134"/>
      <c r="S26" s="134"/>
      <c r="T26" s="135"/>
      <c r="U26" s="165"/>
      <c r="V26" s="134"/>
      <c r="W26" s="134"/>
      <c r="X26" s="134"/>
      <c r="Y26" s="134"/>
      <c r="Z26" s="135"/>
    </row>
    <row r="27" spans="1:26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29"/>
      <c r="K27" s="130"/>
      <c r="L27" s="134"/>
      <c r="M27" s="134"/>
      <c r="N27" s="134"/>
      <c r="O27" s="134"/>
      <c r="P27" s="165"/>
      <c r="Q27" s="134"/>
      <c r="R27" s="134"/>
      <c r="S27" s="134"/>
      <c r="T27" s="135"/>
      <c r="U27" s="165"/>
      <c r="V27" s="134"/>
      <c r="W27" s="134"/>
      <c r="X27" s="134"/>
      <c r="Y27" s="134"/>
      <c r="Z27" s="135"/>
    </row>
    <row r="28" spans="1:26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29">
        <v>7</v>
      </c>
      <c r="K28" s="130" t="s">
        <v>60</v>
      </c>
      <c r="L28" s="134">
        <f>L19-L23</f>
        <v>14899.62200000044</v>
      </c>
      <c r="M28" s="134">
        <f t="shared" ref="M28:N28" si="2">M19-M23</f>
        <v>-49890.3</v>
      </c>
      <c r="N28" s="134">
        <f t="shared" si="2"/>
        <v>3463.88</v>
      </c>
      <c r="O28" s="134"/>
      <c r="P28" s="165"/>
      <c r="Q28" s="134"/>
      <c r="R28" s="134"/>
      <c r="S28" s="134"/>
      <c r="T28" s="135"/>
      <c r="U28" s="165"/>
      <c r="V28" s="134"/>
      <c r="W28" s="134"/>
      <c r="X28" s="134"/>
      <c r="Y28" s="134"/>
      <c r="Z28" s="135"/>
    </row>
    <row r="29" spans="1:26" ht="15.75" x14ac:dyDescent="0.25">
      <c r="A29" s="45" t="s">
        <v>51</v>
      </c>
      <c r="B29" s="46" t="s">
        <v>38</v>
      </c>
      <c r="C29" s="41">
        <f>D29*12*7335.4</f>
        <v>290481.83999999997</v>
      </c>
      <c r="D29" s="47">
        <v>3.3</v>
      </c>
      <c r="E29" s="41">
        <f>F29*12*7335.4</f>
        <v>290481.83999999997</v>
      </c>
      <c r="F29" s="68">
        <v>3.3</v>
      </c>
      <c r="G29" s="43">
        <f>C29-E29</f>
        <v>0</v>
      </c>
      <c r="H29" s="47">
        <f>D29-F29</f>
        <v>0</v>
      </c>
      <c r="I29" s="35"/>
      <c r="J29" s="129"/>
      <c r="K29" s="130"/>
      <c r="L29" s="134" t="s">
        <v>3</v>
      </c>
      <c r="M29" s="134"/>
      <c r="N29" s="165"/>
      <c r="O29" s="134"/>
      <c r="P29" s="165"/>
      <c r="Q29" s="134"/>
      <c r="R29" s="134"/>
      <c r="S29" s="134"/>
      <c r="T29" s="135"/>
      <c r="U29" s="165"/>
      <c r="V29" s="132"/>
      <c r="W29" s="132"/>
      <c r="X29" s="132"/>
      <c r="Y29" s="132"/>
      <c r="Z29" s="133"/>
    </row>
    <row r="30" spans="1:26" ht="16.5" thickBot="1" x14ac:dyDescent="0.3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29"/>
      <c r="K30" s="136"/>
      <c r="L30" s="134"/>
      <c r="M30" s="134"/>
      <c r="N30" s="165"/>
      <c r="O30" s="134"/>
      <c r="P30" s="165"/>
      <c r="Q30" s="134"/>
      <c r="R30" s="134"/>
      <c r="S30" s="134"/>
      <c r="T30" s="135"/>
      <c r="U30" s="165"/>
      <c r="V30" s="134"/>
      <c r="W30" s="134"/>
      <c r="X30" s="134"/>
      <c r="Y30" s="134"/>
      <c r="Z30" s="134"/>
    </row>
    <row r="31" spans="1:26" ht="15.75" x14ac:dyDescent="0.25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24" t="s">
        <v>124</v>
      </c>
      <c r="K31" s="125" t="s">
        <v>202</v>
      </c>
      <c r="L31" s="131">
        <f>L13+L28</f>
        <v>-445287.65799999959</v>
      </c>
      <c r="M31" s="131">
        <f t="shared" ref="M31:N31" si="3">M13+M28</f>
        <v>-24893.550000000003</v>
      </c>
      <c r="N31" s="131">
        <f t="shared" si="3"/>
        <v>-485.25999999999976</v>
      </c>
      <c r="O31" s="131"/>
      <c r="P31" s="166"/>
      <c r="Q31" s="167"/>
      <c r="R31" s="167"/>
      <c r="S31" s="167"/>
      <c r="T31" s="135"/>
      <c r="U31" s="165"/>
      <c r="V31" s="167"/>
      <c r="W31" s="167"/>
      <c r="X31" s="167"/>
      <c r="Y31" s="134"/>
      <c r="Z31" s="135"/>
    </row>
    <row r="32" spans="1:26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29"/>
      <c r="K32" s="125" t="s">
        <v>3</v>
      </c>
      <c r="L32" s="134"/>
      <c r="M32" s="132"/>
      <c r="N32" s="130"/>
      <c r="O32" s="132"/>
      <c r="P32" s="165"/>
      <c r="Q32" s="134"/>
      <c r="R32" s="134"/>
      <c r="S32" s="134"/>
      <c r="T32" s="135"/>
      <c r="U32" s="165"/>
      <c r="V32" s="134"/>
      <c r="W32" s="134"/>
      <c r="X32" s="134"/>
      <c r="Y32" s="134"/>
      <c r="Z32" s="135"/>
    </row>
    <row r="33" spans="1:26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29"/>
      <c r="K33" s="125" t="s">
        <v>157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4"/>
      <c r="V33" s="134"/>
      <c r="W33" s="134"/>
      <c r="X33" s="134"/>
      <c r="Y33" s="134"/>
      <c r="Z33" s="135"/>
    </row>
    <row r="34" spans="1:26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29"/>
      <c r="K34" s="125" t="s">
        <v>158</v>
      </c>
      <c r="L34" s="131">
        <v>62389.2</v>
      </c>
      <c r="M34" s="134"/>
      <c r="N34" s="134"/>
      <c r="O34" s="142"/>
      <c r="P34" s="142"/>
      <c r="Q34" s="142"/>
      <c r="R34" s="142"/>
      <c r="S34" s="142"/>
      <c r="T34" s="142"/>
      <c r="U34" s="134"/>
      <c r="V34" s="134"/>
      <c r="W34" s="134"/>
      <c r="X34" s="134"/>
      <c r="Y34" s="134"/>
      <c r="Z34" s="135"/>
    </row>
    <row r="35" spans="1:26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29">
        <v>1</v>
      </c>
      <c r="K35" s="159" t="s">
        <v>197</v>
      </c>
      <c r="L35" s="134">
        <v>38188.81</v>
      </c>
      <c r="M35" s="134"/>
      <c r="N35" s="134"/>
      <c r="O35" s="132"/>
      <c r="P35" s="132"/>
      <c r="Q35" s="132"/>
      <c r="R35" s="132"/>
      <c r="S35" s="132"/>
      <c r="T35" s="132"/>
      <c r="U35" s="134"/>
      <c r="V35" s="134"/>
      <c r="W35" s="134"/>
      <c r="X35" s="134"/>
      <c r="Y35" s="134"/>
      <c r="Z35" s="135"/>
    </row>
    <row r="36" spans="1:26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29">
        <v>2</v>
      </c>
      <c r="K36" s="159" t="s">
        <v>198</v>
      </c>
      <c r="L36" s="134">
        <v>7657.74</v>
      </c>
      <c r="M36" s="134"/>
      <c r="N36" s="134"/>
      <c r="O36" s="132"/>
      <c r="P36" s="132"/>
      <c r="Q36" s="132"/>
      <c r="R36" s="132"/>
      <c r="S36" s="132"/>
      <c r="T36" s="132"/>
      <c r="U36" s="134"/>
      <c r="V36" s="134"/>
      <c r="W36" s="134"/>
      <c r="X36" s="134"/>
      <c r="Y36" s="134"/>
      <c r="Z36" s="135"/>
    </row>
    <row r="37" spans="1:26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29">
        <v>3</v>
      </c>
      <c r="K37" s="160" t="s">
        <v>199</v>
      </c>
      <c r="L37" s="134">
        <v>4661.2299999999996</v>
      </c>
      <c r="M37" s="132"/>
      <c r="N37" s="132"/>
      <c r="O37" s="132"/>
      <c r="P37" s="132"/>
      <c r="Q37" s="132"/>
      <c r="R37" s="132"/>
      <c r="S37" s="132"/>
      <c r="T37" s="132"/>
      <c r="U37" s="134"/>
      <c r="V37" s="134"/>
      <c r="W37" s="134"/>
      <c r="X37" s="134"/>
      <c r="Y37" s="134"/>
      <c r="Z37" s="135"/>
    </row>
    <row r="38" spans="1:26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29">
        <v>4</v>
      </c>
      <c r="K38" s="160" t="s">
        <v>200</v>
      </c>
      <c r="L38" s="134">
        <v>7115.04</v>
      </c>
      <c r="M38" s="134"/>
      <c r="N38" s="134"/>
      <c r="O38" s="132"/>
      <c r="P38" s="132"/>
      <c r="Q38" s="132"/>
      <c r="R38" s="132"/>
      <c r="S38" s="132"/>
      <c r="T38" s="132"/>
      <c r="U38" s="134"/>
      <c r="V38" s="134"/>
      <c r="W38" s="134"/>
      <c r="X38" s="134"/>
      <c r="Y38" s="134"/>
      <c r="Z38" s="135"/>
    </row>
    <row r="39" spans="1:26" ht="15.75" x14ac:dyDescent="0.25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29"/>
      <c r="K39" s="160"/>
      <c r="L39" s="134"/>
      <c r="M39" s="131"/>
      <c r="N39" s="131"/>
      <c r="O39" s="132"/>
      <c r="P39" s="132"/>
      <c r="Q39" s="132"/>
      <c r="R39" s="132"/>
      <c r="S39" s="132"/>
      <c r="T39" s="132"/>
      <c r="U39" s="134"/>
      <c r="V39" s="134"/>
      <c r="W39" s="134"/>
      <c r="X39" s="134"/>
      <c r="Y39" s="134"/>
      <c r="Z39" s="135"/>
    </row>
    <row r="40" spans="1:26" ht="15.75" x14ac:dyDescent="0.25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129"/>
      <c r="K40" s="160"/>
      <c r="L40" s="132"/>
      <c r="M40" s="132"/>
      <c r="N40" s="132"/>
      <c r="O40" s="132"/>
      <c r="P40" s="132"/>
      <c r="Q40" s="132"/>
      <c r="R40" s="132"/>
      <c r="S40" s="132"/>
      <c r="T40" s="132"/>
      <c r="U40" s="134"/>
      <c r="V40" s="134"/>
      <c r="W40" s="134"/>
      <c r="X40" s="134"/>
      <c r="Y40" s="134"/>
      <c r="Z40" s="135"/>
    </row>
    <row r="41" spans="1:26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129"/>
      <c r="K41" s="125"/>
      <c r="L41" s="132"/>
      <c r="M41" s="132"/>
      <c r="N41" s="132"/>
      <c r="O41" s="132"/>
      <c r="P41" s="132"/>
      <c r="Q41" s="132"/>
      <c r="R41" s="132"/>
      <c r="S41" s="132"/>
      <c r="T41" s="132"/>
      <c r="U41" s="134"/>
      <c r="V41" s="134"/>
      <c r="W41" s="134"/>
      <c r="X41" s="134"/>
      <c r="Y41" s="134"/>
      <c r="Z41" s="135"/>
    </row>
    <row r="42" spans="1:26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129"/>
      <c r="K42" s="125" t="s">
        <v>170</v>
      </c>
      <c r="L42" s="131">
        <f>L34-L35-L36-L37-L38-L39-L40</f>
        <v>4766.3800000000019</v>
      </c>
      <c r="M42" s="131"/>
      <c r="N42" s="131"/>
      <c r="O42" s="132"/>
      <c r="P42" s="132"/>
      <c r="Q42" s="132"/>
      <c r="R42" s="132"/>
      <c r="S42" s="132"/>
      <c r="T42" s="132"/>
      <c r="U42" s="134"/>
      <c r="V42" s="134"/>
      <c r="W42" s="134"/>
      <c r="X42" s="134"/>
      <c r="Y42" s="134"/>
      <c r="Z42" s="135"/>
    </row>
    <row r="43" spans="1:26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/>
      <c r="K43" s="130"/>
      <c r="L43" s="132"/>
      <c r="M43" s="132"/>
      <c r="N43" s="132"/>
      <c r="O43" s="132"/>
      <c r="P43" s="132"/>
      <c r="Q43" s="132"/>
      <c r="R43" s="132"/>
      <c r="S43" s="132"/>
      <c r="T43" s="132"/>
      <c r="U43" s="134"/>
      <c r="V43" s="134"/>
      <c r="W43" s="134"/>
      <c r="X43" s="134"/>
      <c r="Y43" s="134"/>
      <c r="Z43" s="135"/>
    </row>
    <row r="44" spans="1:26" ht="15.75" x14ac:dyDescent="0.25">
      <c r="A44" s="45" t="s">
        <v>72</v>
      </c>
      <c r="B44" s="49" t="s">
        <v>73</v>
      </c>
      <c r="C44" s="41">
        <f>D44*12*7335.4</f>
        <v>117953.232</v>
      </c>
      <c r="D44" s="47">
        <v>1.34</v>
      </c>
      <c r="E44" s="41">
        <f>F44*12*7335.4</f>
        <v>117953.232</v>
      </c>
      <c r="F44" s="47">
        <v>1.34</v>
      </c>
      <c r="G44" s="43">
        <f>C44-E44</f>
        <v>0</v>
      </c>
      <c r="H44" s="47">
        <f>D44-F44</f>
        <v>0</v>
      </c>
      <c r="I44" s="35"/>
      <c r="J44" s="129"/>
      <c r="K44" s="125" t="s">
        <v>69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4"/>
      <c r="V44" s="134"/>
      <c r="W44" s="134"/>
      <c r="X44" s="134"/>
      <c r="Y44" s="134"/>
      <c r="Z44" s="135"/>
    </row>
    <row r="45" spans="1:26" ht="16.5" thickBot="1" x14ac:dyDescent="0.3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7"/>
      <c r="K45" s="138" t="s">
        <v>203</v>
      </c>
      <c r="L45" s="138"/>
      <c r="M45" s="138"/>
      <c r="N45" s="138"/>
      <c r="O45" s="138"/>
      <c r="P45" s="138"/>
      <c r="Q45" s="138"/>
      <c r="R45" s="138"/>
      <c r="S45" s="138"/>
      <c r="T45" s="138"/>
      <c r="U45" s="139"/>
      <c r="V45" s="139"/>
      <c r="W45" s="139"/>
      <c r="X45" s="139"/>
      <c r="Y45" s="139"/>
      <c r="Z45" s="140"/>
    </row>
    <row r="46" spans="1:26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K46" s="3"/>
      <c r="L46" s="3"/>
      <c r="M46" s="3"/>
      <c r="N46" s="3"/>
      <c r="O46" s="3"/>
      <c r="P46" s="3"/>
      <c r="Q46" s="3"/>
      <c r="R46" s="3"/>
      <c r="S46" s="3"/>
      <c r="T46" s="3"/>
      <c r="U46" s="141"/>
      <c r="V46" s="141"/>
      <c r="W46" s="141"/>
      <c r="X46" s="141"/>
      <c r="Y46" s="141"/>
      <c r="Z46" s="3"/>
    </row>
    <row r="47" spans="1:26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K47" s="3" t="s">
        <v>3</v>
      </c>
      <c r="L47" s="3"/>
      <c r="M47" s="3"/>
      <c r="N47" s="3"/>
      <c r="O47" s="3"/>
      <c r="P47" s="3"/>
      <c r="Q47" s="3"/>
      <c r="R47" s="3"/>
      <c r="S47" s="3"/>
      <c r="T47" s="3"/>
      <c r="U47" s="141"/>
      <c r="V47" s="141"/>
      <c r="W47" s="141"/>
      <c r="X47" s="141"/>
      <c r="Y47" s="3"/>
      <c r="Z47" s="3"/>
    </row>
    <row r="48" spans="1:26" ht="15.75" x14ac:dyDescent="0.25">
      <c r="A48" s="45" t="s">
        <v>77</v>
      </c>
      <c r="B48" s="49" t="s">
        <v>78</v>
      </c>
      <c r="C48" s="41">
        <f>D48*12*7335.4</f>
        <v>49293.887999999999</v>
      </c>
      <c r="D48" s="47">
        <v>0.56000000000000005</v>
      </c>
      <c r="E48" s="41">
        <f>F48*12*7335.4</f>
        <v>49293.887999999999</v>
      </c>
      <c r="F48" s="47">
        <v>0.56000000000000005</v>
      </c>
      <c r="G48" s="43">
        <f>C48-E48</f>
        <v>0</v>
      </c>
      <c r="H48" s="47">
        <f>D48-F48</f>
        <v>0</v>
      </c>
      <c r="I48" s="3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x14ac:dyDescent="0.25">
      <c r="A49" s="40" t="s">
        <v>79</v>
      </c>
      <c r="B49" s="31"/>
      <c r="C49" s="50"/>
      <c r="D49" s="51"/>
      <c r="E49" s="50"/>
      <c r="F49" s="51"/>
      <c r="G49" s="52"/>
      <c r="H49" s="51"/>
      <c r="I49" s="35"/>
      <c r="K49" s="3" t="s">
        <v>167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53" t="s">
        <v>80</v>
      </c>
      <c r="B50" s="54"/>
      <c r="C50" s="55"/>
      <c r="D50" s="56"/>
      <c r="E50" s="55"/>
      <c r="F50" s="56"/>
      <c r="G50" s="57"/>
      <c r="H50" s="56"/>
      <c r="I50" s="44"/>
    </row>
    <row r="51" spans="1:26" x14ac:dyDescent="0.25">
      <c r="A51" s="40" t="s">
        <v>81</v>
      </c>
      <c r="B51" s="31" t="s">
        <v>82</v>
      </c>
      <c r="C51" s="41">
        <f>D51*12*7335.4</f>
        <v>378506.63999999996</v>
      </c>
      <c r="D51" s="42">
        <v>4.3</v>
      </c>
      <c r="E51" s="41">
        <f>F51*12*7335.4</f>
        <v>378506.63999999996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26" x14ac:dyDescent="0.25">
      <c r="A52" s="40" t="s">
        <v>83</v>
      </c>
      <c r="B52" s="31" t="s">
        <v>84</v>
      </c>
      <c r="C52" s="58"/>
      <c r="D52" s="42"/>
      <c r="E52" s="58"/>
      <c r="F52" s="42"/>
      <c r="G52" s="59"/>
      <c r="H52" s="42"/>
      <c r="I52" s="35"/>
    </row>
    <row r="53" spans="1:26" x14ac:dyDescent="0.25">
      <c r="A53" s="40" t="s">
        <v>85</v>
      </c>
      <c r="B53" s="31" t="s">
        <v>108</v>
      </c>
      <c r="C53" s="60"/>
      <c r="D53" s="61"/>
      <c r="E53" s="60"/>
      <c r="F53" s="61"/>
      <c r="G53" s="62"/>
      <c r="H53" s="61"/>
      <c r="I53" s="35"/>
    </row>
    <row r="54" spans="1:26" x14ac:dyDescent="0.25">
      <c r="A54" s="24" t="s">
        <v>45</v>
      </c>
      <c r="B54" s="31" t="s">
        <v>107</v>
      </c>
      <c r="C54" s="60"/>
      <c r="D54" s="61"/>
      <c r="E54" s="60"/>
      <c r="F54" s="61"/>
      <c r="G54" s="62"/>
      <c r="H54" s="61"/>
      <c r="I54" s="35"/>
    </row>
    <row r="55" spans="1:26" x14ac:dyDescent="0.25">
      <c r="A55" s="24" t="s">
        <v>46</v>
      </c>
      <c r="B55" s="31" t="s">
        <v>86</v>
      </c>
      <c r="C55" s="60"/>
      <c r="D55" s="61"/>
      <c r="E55" s="60"/>
      <c r="F55" s="61"/>
      <c r="G55" s="62"/>
      <c r="H55" s="61"/>
      <c r="I55" s="35"/>
    </row>
    <row r="56" spans="1:26" ht="15.75" x14ac:dyDescent="0.25">
      <c r="A56" s="24" t="s">
        <v>47</v>
      </c>
      <c r="B56" s="31" t="s">
        <v>87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3"/>
      <c r="T56" s="3"/>
      <c r="U56" s="141"/>
      <c r="V56" s="141"/>
      <c r="W56" s="141"/>
      <c r="X56" s="141"/>
      <c r="Y56" s="141"/>
      <c r="Z56" s="3"/>
    </row>
    <row r="57" spans="1:26" ht="15.75" x14ac:dyDescent="0.25">
      <c r="A57" s="24" t="s">
        <v>48</v>
      </c>
      <c r="B57" s="31" t="s">
        <v>88</v>
      </c>
      <c r="C57" s="60"/>
      <c r="D57" s="61"/>
      <c r="E57" s="60"/>
      <c r="F57" s="61"/>
      <c r="G57" s="62"/>
      <c r="H57" s="61"/>
      <c r="I57" s="44"/>
      <c r="K57" s="3" t="s">
        <v>3</v>
      </c>
      <c r="L57" s="3"/>
      <c r="M57" s="3"/>
      <c r="N57" s="3"/>
      <c r="O57" s="3"/>
      <c r="P57" s="3"/>
      <c r="Q57" s="3"/>
      <c r="R57" s="3"/>
      <c r="S57" s="3"/>
      <c r="T57" s="3"/>
      <c r="U57" s="141"/>
      <c r="V57" s="141"/>
      <c r="W57" s="141"/>
      <c r="X57" s="141"/>
      <c r="Y57" s="3"/>
      <c r="Z57" s="3"/>
    </row>
    <row r="58" spans="1:26" ht="15.75" x14ac:dyDescent="0.25">
      <c r="A58" s="24" t="s">
        <v>49</v>
      </c>
      <c r="B58" s="31" t="s">
        <v>89</v>
      </c>
      <c r="C58" s="60"/>
      <c r="D58" s="61"/>
      <c r="E58" s="60"/>
      <c r="F58" s="61"/>
      <c r="G58" s="62"/>
      <c r="H58" s="61"/>
      <c r="I58" s="4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x14ac:dyDescent="0.25">
      <c r="A59" s="24"/>
      <c r="B59" s="31" t="s">
        <v>90</v>
      </c>
      <c r="C59" s="60"/>
      <c r="D59" s="61"/>
      <c r="E59" s="60"/>
      <c r="F59" s="61"/>
      <c r="G59" s="62"/>
      <c r="H59" s="61"/>
      <c r="I59" s="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24"/>
      <c r="B60" s="31" t="s">
        <v>91</v>
      </c>
      <c r="C60" s="60"/>
      <c r="D60" s="61"/>
      <c r="E60" s="60"/>
      <c r="F60" s="61"/>
      <c r="G60" s="62"/>
      <c r="H60" s="61"/>
      <c r="I60" s="44"/>
    </row>
    <row r="61" spans="1:26" x14ac:dyDescent="0.25">
      <c r="A61" s="24"/>
      <c r="B61" s="31" t="s">
        <v>92</v>
      </c>
      <c r="C61" s="32"/>
      <c r="D61" s="33"/>
      <c r="E61" s="32"/>
      <c r="F61" s="33"/>
      <c r="G61" s="34"/>
      <c r="H61" s="33"/>
      <c r="I61" s="44"/>
    </row>
    <row r="62" spans="1:26" x14ac:dyDescent="0.25">
      <c r="A62" s="45" t="s">
        <v>93</v>
      </c>
      <c r="B62" s="49" t="s">
        <v>94</v>
      </c>
      <c r="C62" s="41">
        <f>D62*12*7335.4</f>
        <v>413716.56</v>
      </c>
      <c r="D62" s="47">
        <v>4.7</v>
      </c>
      <c r="E62" s="41">
        <f>F62*12*7335.4</f>
        <v>413716.56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26" x14ac:dyDescent="0.25">
      <c r="A63" s="40" t="s">
        <v>95</v>
      </c>
      <c r="B63" s="31" t="s">
        <v>96</v>
      </c>
      <c r="C63" s="50"/>
      <c r="D63" s="51"/>
      <c r="E63" s="50"/>
      <c r="F63" s="51"/>
      <c r="G63" s="52"/>
      <c r="H63" s="51"/>
      <c r="I63" s="44"/>
    </row>
    <row r="64" spans="1:26" x14ac:dyDescent="0.25">
      <c r="A64" s="24" t="s">
        <v>3</v>
      </c>
      <c r="B64" s="31" t="s">
        <v>97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98</v>
      </c>
      <c r="B66" s="49" t="s">
        <v>132</v>
      </c>
      <c r="C66" s="64"/>
      <c r="D66" s="143"/>
      <c r="E66" s="64"/>
      <c r="F66" s="65"/>
      <c r="G66" s="66"/>
      <c r="H66" s="65"/>
      <c r="I66" s="44"/>
    </row>
    <row r="67" spans="1:9" x14ac:dyDescent="0.25">
      <c r="A67" s="82" t="s">
        <v>95</v>
      </c>
      <c r="B67" s="31" t="s">
        <v>133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4" t="s">
        <v>134</v>
      </c>
      <c r="B68" s="31" t="s">
        <v>135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136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137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138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139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140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141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142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143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144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152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99</v>
      </c>
      <c r="B80" s="49" t="s">
        <v>100</v>
      </c>
      <c r="C80" s="64"/>
      <c r="D80" s="143"/>
      <c r="E80" s="64"/>
      <c r="F80" s="65"/>
      <c r="G80" s="66"/>
      <c r="H80" s="65"/>
      <c r="I80" s="35"/>
    </row>
    <row r="81" spans="1:12" x14ac:dyDescent="0.25">
      <c r="A81" s="24" t="s">
        <v>95</v>
      </c>
      <c r="B81" s="31" t="s">
        <v>145</v>
      </c>
      <c r="C81" s="32"/>
      <c r="D81" s="35"/>
      <c r="E81" s="32"/>
      <c r="F81" s="33"/>
      <c r="G81" s="34"/>
      <c r="H81" s="33"/>
      <c r="I81" s="35"/>
    </row>
    <row r="82" spans="1:12" x14ac:dyDescent="0.25">
      <c r="A82" s="24" t="s">
        <v>146</v>
      </c>
      <c r="B82" s="31" t="s">
        <v>147</v>
      </c>
      <c r="C82" s="32"/>
      <c r="D82" s="35"/>
      <c r="E82" s="32"/>
      <c r="F82" s="33"/>
      <c r="G82" s="34"/>
      <c r="H82" s="33"/>
      <c r="I82" s="35"/>
    </row>
    <row r="83" spans="1:12" x14ac:dyDescent="0.25">
      <c r="A83" s="24"/>
      <c r="B83" s="31" t="s">
        <v>148</v>
      </c>
      <c r="C83" s="32"/>
      <c r="D83" s="35"/>
      <c r="E83" s="32"/>
      <c r="F83" s="33"/>
      <c r="G83" s="34"/>
      <c r="H83" s="33"/>
      <c r="I83" s="35"/>
    </row>
    <row r="84" spans="1:12" x14ac:dyDescent="0.25">
      <c r="A84" s="24"/>
      <c r="B84" s="31" t="s">
        <v>149</v>
      </c>
      <c r="C84" s="32"/>
      <c r="D84" s="35"/>
      <c r="E84" s="32"/>
      <c r="F84" s="33"/>
      <c r="G84" s="34"/>
      <c r="H84" s="33"/>
      <c r="I84" s="35"/>
    </row>
    <row r="85" spans="1:12" x14ac:dyDescent="0.25">
      <c r="A85" s="24"/>
      <c r="B85" s="31" t="s">
        <v>150</v>
      </c>
      <c r="C85" s="32"/>
      <c r="D85" s="35"/>
      <c r="E85" s="32"/>
      <c r="F85" s="33"/>
      <c r="G85" s="34"/>
      <c r="H85" s="33"/>
      <c r="I85" s="35"/>
    </row>
    <row r="86" spans="1:12" x14ac:dyDescent="0.25">
      <c r="A86" s="24"/>
      <c r="B86" s="31" t="s">
        <v>151</v>
      </c>
      <c r="C86" s="32"/>
      <c r="D86" s="35"/>
      <c r="E86" s="32"/>
      <c r="F86" s="33"/>
      <c r="G86" s="34"/>
      <c r="H86" s="33"/>
      <c r="I86" s="35"/>
    </row>
    <row r="87" spans="1:12" x14ac:dyDescent="0.25">
      <c r="A87" s="24"/>
      <c r="B87" s="31" t="s">
        <v>153</v>
      </c>
      <c r="C87" s="32"/>
      <c r="D87" s="35"/>
      <c r="E87" s="32"/>
      <c r="F87" s="33"/>
      <c r="G87" s="34"/>
      <c r="H87" s="33"/>
      <c r="I87" s="35"/>
    </row>
    <row r="88" spans="1:12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2" x14ac:dyDescent="0.25">
      <c r="A89" s="45" t="s">
        <v>110</v>
      </c>
      <c r="B89" s="49" t="s">
        <v>112</v>
      </c>
      <c r="C89" s="41">
        <f>D89*12*7335.4</f>
        <v>8802.4800000000014</v>
      </c>
      <c r="D89" s="68">
        <v>0.1</v>
      </c>
      <c r="E89" s="41">
        <v>2555.2800000000002</v>
      </c>
      <c r="F89" s="42">
        <v>0.03</v>
      </c>
      <c r="G89" s="43">
        <f>C89-E89</f>
        <v>6247.2000000000007</v>
      </c>
      <c r="H89" s="47">
        <f>D89-F89</f>
        <v>7.0000000000000007E-2</v>
      </c>
      <c r="I89" s="35"/>
      <c r="L89" s="145"/>
    </row>
    <row r="90" spans="1:12" x14ac:dyDescent="0.25">
      <c r="A90" s="40" t="s">
        <v>111</v>
      </c>
      <c r="B90" s="31" t="s">
        <v>113</v>
      </c>
      <c r="C90" s="32"/>
      <c r="D90" s="33"/>
      <c r="E90" s="32"/>
      <c r="F90" s="51"/>
      <c r="G90" s="34"/>
      <c r="H90" s="33"/>
      <c r="I90" s="35"/>
    </row>
    <row r="91" spans="1:12" x14ac:dyDescent="0.25">
      <c r="A91" s="45" t="s">
        <v>171</v>
      </c>
      <c r="B91" s="49" t="s">
        <v>105</v>
      </c>
      <c r="C91" s="41">
        <f>D91*12*7335.4</f>
        <v>8802.4800000000014</v>
      </c>
      <c r="D91" s="47">
        <v>0.1</v>
      </c>
      <c r="E91" s="41">
        <f>F91*10*7335.4</f>
        <v>0</v>
      </c>
      <c r="F91" s="47">
        <v>0</v>
      </c>
      <c r="G91" s="43">
        <f>C91-E91</f>
        <v>8802.4800000000014</v>
      </c>
      <c r="H91" s="47">
        <f>D91-F91</f>
        <v>0.1</v>
      </c>
      <c r="I91" s="35"/>
    </row>
    <row r="92" spans="1:12" x14ac:dyDescent="0.25">
      <c r="A92" s="53" t="s">
        <v>172</v>
      </c>
      <c r="B92" s="54"/>
      <c r="C92" s="38"/>
      <c r="D92" s="28"/>
      <c r="E92" s="38"/>
      <c r="F92" s="56"/>
      <c r="G92" s="39"/>
      <c r="H92" s="28"/>
      <c r="I92" s="35"/>
    </row>
    <row r="93" spans="1:12" x14ac:dyDescent="0.25">
      <c r="A93" s="69" t="s">
        <v>114</v>
      </c>
      <c r="B93" s="108" t="s">
        <v>102</v>
      </c>
      <c r="C93" s="41">
        <f>D93*12*7335.4</f>
        <v>149642.15999999997</v>
      </c>
      <c r="D93" s="68">
        <v>1.7</v>
      </c>
      <c r="E93" s="41">
        <f>F93*12*7335.4</f>
        <v>149642.15999999997</v>
      </c>
      <c r="F93" s="68">
        <v>1.7</v>
      </c>
      <c r="G93" s="43">
        <f>C93-E93</f>
        <v>0</v>
      </c>
      <c r="H93" s="47">
        <f>D93-F93</f>
        <v>0</v>
      </c>
      <c r="I93" s="35"/>
    </row>
    <row r="94" spans="1:12" x14ac:dyDescent="0.25">
      <c r="A94" s="40" t="s">
        <v>109</v>
      </c>
      <c r="B94" s="107"/>
      <c r="C94" s="32"/>
      <c r="D94" s="33"/>
      <c r="E94" s="32"/>
      <c r="F94" s="33"/>
      <c r="G94" s="34"/>
      <c r="H94" s="33"/>
      <c r="I94" s="35"/>
    </row>
    <row r="95" spans="1:12" x14ac:dyDescent="0.25">
      <c r="A95" s="45" t="s">
        <v>162</v>
      </c>
      <c r="B95" s="49" t="s">
        <v>78</v>
      </c>
      <c r="C95" s="41">
        <f>D95*12*7335.4</f>
        <v>60737.111999999994</v>
      </c>
      <c r="D95" s="77">
        <v>0.69</v>
      </c>
      <c r="E95" s="41">
        <f>F95*12*7335.4</f>
        <v>60737.111999999994</v>
      </c>
      <c r="F95" s="68">
        <v>0.69</v>
      </c>
      <c r="G95" s="43">
        <f>C95-E95</f>
        <v>0</v>
      </c>
      <c r="H95" s="47">
        <f>D95-F95</f>
        <v>0</v>
      </c>
      <c r="I95" s="35"/>
    </row>
    <row r="96" spans="1:12" x14ac:dyDescent="0.25">
      <c r="A96" s="53"/>
      <c r="B96" s="54"/>
      <c r="C96" s="50"/>
      <c r="D96" s="109"/>
      <c r="E96" s="55"/>
      <c r="F96" s="51"/>
      <c r="G96" s="52"/>
      <c r="H96" s="51"/>
      <c r="I96" s="44"/>
    </row>
    <row r="97" spans="1:12" x14ac:dyDescent="0.25">
      <c r="A97" s="45" t="s">
        <v>163</v>
      </c>
      <c r="B97" s="49" t="s">
        <v>78</v>
      </c>
      <c r="C97" s="41">
        <f>D97*12*7335.4</f>
        <v>88905.04800000001</v>
      </c>
      <c r="D97" s="77">
        <v>1.01</v>
      </c>
      <c r="E97" s="41">
        <f>F97*12*7335.4</f>
        <v>88905.04800000001</v>
      </c>
      <c r="F97" s="77">
        <v>1.01</v>
      </c>
      <c r="G97" s="43">
        <f>C97-E97</f>
        <v>0</v>
      </c>
      <c r="H97" s="47">
        <f>D97-F97</f>
        <v>0</v>
      </c>
      <c r="I97" s="35"/>
    </row>
    <row r="98" spans="1:12" x14ac:dyDescent="0.25">
      <c r="A98" s="40" t="s">
        <v>126</v>
      </c>
      <c r="B98" s="31"/>
      <c r="C98" s="50"/>
      <c r="D98" s="109"/>
      <c r="E98" s="50"/>
      <c r="F98" s="51"/>
      <c r="G98" s="52"/>
      <c r="H98" s="51"/>
      <c r="I98" s="44"/>
    </row>
    <row r="99" spans="1:12" x14ac:dyDescent="0.25">
      <c r="A99" s="53" t="s">
        <v>127</v>
      </c>
      <c r="B99" s="54"/>
      <c r="C99" s="55"/>
      <c r="D99" s="110"/>
      <c r="E99" s="55"/>
      <c r="F99" s="56"/>
      <c r="G99" s="57"/>
      <c r="H99" s="56"/>
      <c r="I99" s="44"/>
    </row>
    <row r="100" spans="1:12" x14ac:dyDescent="0.25">
      <c r="A100" s="40" t="s">
        <v>164</v>
      </c>
      <c r="B100" s="49" t="s">
        <v>78</v>
      </c>
      <c r="C100" s="41">
        <f>D100*12*7335.4</f>
        <v>48413.64</v>
      </c>
      <c r="D100" s="109">
        <v>0.55000000000000004</v>
      </c>
      <c r="E100" s="41">
        <f>F100*12*7335.4</f>
        <v>48413.64</v>
      </c>
      <c r="F100" s="109">
        <v>0.55000000000000004</v>
      </c>
      <c r="G100" s="43">
        <f>C100-E100</f>
        <v>0</v>
      </c>
      <c r="H100" s="47">
        <f>D100-F100</f>
        <v>0</v>
      </c>
      <c r="I100" s="44"/>
    </row>
    <row r="101" spans="1:12" x14ac:dyDescent="0.25">
      <c r="A101" s="40" t="s">
        <v>128</v>
      </c>
      <c r="B101" s="31"/>
      <c r="C101" s="50"/>
      <c r="D101" s="109"/>
      <c r="E101" s="50"/>
      <c r="F101" s="51"/>
      <c r="G101" s="52"/>
      <c r="H101" s="51"/>
      <c r="I101" s="44"/>
    </row>
    <row r="102" spans="1:12" x14ac:dyDescent="0.25">
      <c r="A102" s="45" t="s">
        <v>165</v>
      </c>
      <c r="B102" s="49" t="s">
        <v>78</v>
      </c>
      <c r="C102" s="41">
        <f>D102*12*7335.4</f>
        <v>15844.464</v>
      </c>
      <c r="D102" s="77">
        <v>0.18</v>
      </c>
      <c r="E102" s="41">
        <f>F102*12*7335.4</f>
        <v>15844.464</v>
      </c>
      <c r="F102" s="68">
        <v>0.18</v>
      </c>
      <c r="G102" s="43">
        <f>C102-E102</f>
        <v>0</v>
      </c>
      <c r="H102" s="47">
        <f>D102-F102</f>
        <v>0</v>
      </c>
      <c r="I102" s="97"/>
    </row>
    <row r="103" spans="1:12" x14ac:dyDescent="0.25">
      <c r="A103" s="53" t="s">
        <v>159</v>
      </c>
      <c r="B103" s="54"/>
      <c r="C103" s="50"/>
      <c r="D103" s="109"/>
      <c r="E103" s="55"/>
      <c r="F103" s="51"/>
      <c r="G103" s="52"/>
      <c r="H103" s="51"/>
      <c r="I103" s="44"/>
    </row>
    <row r="104" spans="1:12" x14ac:dyDescent="0.25">
      <c r="A104" s="45" t="s">
        <v>166</v>
      </c>
      <c r="B104" s="49"/>
      <c r="C104" s="41">
        <f>D104*12*7335.4</f>
        <v>243828.696</v>
      </c>
      <c r="D104" s="68">
        <v>2.77</v>
      </c>
      <c r="E104" s="41">
        <f>F104*12*7335.4</f>
        <v>243828.696</v>
      </c>
      <c r="F104" s="68">
        <v>2.77</v>
      </c>
      <c r="G104" s="43">
        <f>C104-E104</f>
        <v>0</v>
      </c>
      <c r="H104" s="47">
        <f>D104-F104</f>
        <v>0</v>
      </c>
      <c r="I104" s="44"/>
    </row>
    <row r="105" spans="1:12" x14ac:dyDescent="0.25">
      <c r="A105" s="40" t="s">
        <v>129</v>
      </c>
      <c r="B105" s="31"/>
      <c r="C105" s="78"/>
      <c r="D105" s="83"/>
      <c r="E105" s="50"/>
      <c r="F105" s="51"/>
      <c r="G105" s="52"/>
      <c r="H105" s="51"/>
      <c r="I105" s="44"/>
    </row>
    <row r="106" spans="1:12" x14ac:dyDescent="0.25">
      <c r="A106" s="71" t="s">
        <v>154</v>
      </c>
      <c r="B106" s="49"/>
      <c r="C106" s="70">
        <f>C19+C29+C44+C48+C51+C62+C89+C93+C95+C97+C104+C100+C102+C91</f>
        <v>2116996.4399999995</v>
      </c>
      <c r="D106" s="70">
        <f>D19+D29+D44+D48+D51+D62+D89+D93+D95+D97+D104+D100+D102+D91</f>
        <v>24.050000000000004</v>
      </c>
      <c r="E106" s="70">
        <f>E19+E29+E44+E48+E51+E62+E89+E93+E95+E97+E104+E100+E102</f>
        <v>2101946.7599999998</v>
      </c>
      <c r="F106" s="70">
        <f>F19+F29+F44+F48+F51+F62+F89+F93+F95+F97+F104+F100+F102</f>
        <v>23.880000000000003</v>
      </c>
      <c r="G106" s="43">
        <f>C106-E106</f>
        <v>15049.679999999702</v>
      </c>
      <c r="H106" s="47">
        <f>D106-F106</f>
        <v>0.17000000000000171</v>
      </c>
      <c r="I106" s="35"/>
    </row>
    <row r="107" spans="1:12" x14ac:dyDescent="0.25">
      <c r="A107" s="72" t="s">
        <v>155</v>
      </c>
      <c r="B107" s="54"/>
      <c r="C107" s="73"/>
      <c r="D107" s="74"/>
      <c r="E107" s="73"/>
      <c r="F107" s="74"/>
      <c r="G107" s="52"/>
      <c r="H107" s="51"/>
      <c r="I107" s="35"/>
    </row>
    <row r="108" spans="1:12" x14ac:dyDescent="0.25">
      <c r="A108" s="75" t="s">
        <v>130</v>
      </c>
      <c r="B108" s="31"/>
      <c r="C108" s="76">
        <f>C110+C113+C119+C115+C117</f>
        <v>1031650.6560000001</v>
      </c>
      <c r="D108" s="76">
        <f>D110+D113+D119+D115+D117</f>
        <v>11.72</v>
      </c>
      <c r="E108" s="76">
        <f t="shared" ref="E108:F108" si="4">E110+E113+E119+E115+E117</f>
        <v>988645.08800000011</v>
      </c>
      <c r="F108" s="76">
        <f t="shared" si="4"/>
        <v>11.23</v>
      </c>
      <c r="G108" s="77">
        <f>C108-E108</f>
        <v>43005.56799999997</v>
      </c>
      <c r="H108" s="47">
        <f>D108-F108</f>
        <v>0.49000000000000021</v>
      </c>
      <c r="I108" s="35"/>
    </row>
    <row r="109" spans="1:12" x14ac:dyDescent="0.25">
      <c r="A109" s="75"/>
      <c r="B109" s="31"/>
      <c r="C109" s="78"/>
      <c r="D109" s="76"/>
      <c r="E109" s="79"/>
      <c r="F109" s="76"/>
      <c r="G109" s="80"/>
      <c r="H109" s="42"/>
      <c r="I109" s="35"/>
    </row>
    <row r="110" spans="1:12" x14ac:dyDescent="0.25">
      <c r="A110" s="63" t="s">
        <v>131</v>
      </c>
      <c r="B110" s="49" t="s">
        <v>116</v>
      </c>
      <c r="C110" s="41">
        <f>D110*12*7335.4</f>
        <v>132917.448</v>
      </c>
      <c r="D110" s="95">
        <v>1.51</v>
      </c>
      <c r="E110" s="41">
        <v>137746.06</v>
      </c>
      <c r="F110" s="95">
        <v>1.56</v>
      </c>
      <c r="G110" s="96">
        <f>C110-E110</f>
        <v>-4828.6119999999937</v>
      </c>
      <c r="H110" s="81">
        <f>D110-F110</f>
        <v>-5.0000000000000044E-2</v>
      </c>
      <c r="I110" s="97"/>
      <c r="L110" s="128"/>
    </row>
    <row r="111" spans="1:12" x14ac:dyDescent="0.25">
      <c r="A111" s="82" t="s">
        <v>101</v>
      </c>
      <c r="B111" s="31"/>
      <c r="C111" s="98"/>
      <c r="D111" s="99"/>
      <c r="E111" s="100"/>
      <c r="F111" s="84"/>
      <c r="G111" s="101"/>
      <c r="H111" s="84"/>
      <c r="I111" s="97"/>
    </row>
    <row r="112" spans="1:12" x14ac:dyDescent="0.25">
      <c r="A112" s="82" t="s">
        <v>115</v>
      </c>
      <c r="B112" s="31"/>
      <c r="C112" s="98"/>
      <c r="D112" s="99"/>
      <c r="E112" s="100"/>
      <c r="F112" s="84"/>
      <c r="G112" s="101"/>
      <c r="H112" s="84"/>
      <c r="I112" s="35"/>
    </row>
    <row r="113" spans="1:12" x14ac:dyDescent="0.25">
      <c r="A113" s="63" t="s">
        <v>184</v>
      </c>
      <c r="B113" s="108" t="s">
        <v>173</v>
      </c>
      <c r="C113" s="41">
        <f>D113*12*7335.4</f>
        <v>783420.72000000009</v>
      </c>
      <c r="D113" s="102">
        <v>8.9</v>
      </c>
      <c r="E113" s="41">
        <f>F113*12*7335.4</f>
        <v>783420.72000000009</v>
      </c>
      <c r="F113" s="95">
        <v>8.9</v>
      </c>
      <c r="G113" s="96">
        <f>C113-E113</f>
        <v>0</v>
      </c>
      <c r="H113" s="81">
        <f>D113-F113</f>
        <v>0</v>
      </c>
      <c r="I113" s="146"/>
    </row>
    <row r="114" spans="1:12" x14ac:dyDescent="0.25">
      <c r="A114" s="82" t="s">
        <v>174</v>
      </c>
      <c r="B114" s="31" t="s">
        <v>175</v>
      </c>
      <c r="C114" s="98"/>
      <c r="D114" s="99"/>
      <c r="E114" s="100"/>
      <c r="F114" s="84"/>
      <c r="G114" s="101"/>
      <c r="H114" s="84"/>
      <c r="I114" s="35"/>
    </row>
    <row r="115" spans="1:12" x14ac:dyDescent="0.25">
      <c r="A115" s="63" t="s">
        <v>176</v>
      </c>
      <c r="B115" s="108" t="s">
        <v>173</v>
      </c>
      <c r="C115" s="41">
        <f>D115*12*7335.4</f>
        <v>26407.439999999995</v>
      </c>
      <c r="D115" s="102">
        <v>0.3</v>
      </c>
      <c r="E115" s="41">
        <v>13783.18</v>
      </c>
      <c r="F115" s="95">
        <v>0.16</v>
      </c>
      <c r="G115" s="96">
        <f>C115-E115</f>
        <v>12624.259999999995</v>
      </c>
      <c r="H115" s="81">
        <f>D115-F115</f>
        <v>0.13999999999999999</v>
      </c>
      <c r="I115" s="97"/>
    </row>
    <row r="116" spans="1:12" x14ac:dyDescent="0.25">
      <c r="A116" s="149" t="s">
        <v>177</v>
      </c>
      <c r="B116" s="31" t="s">
        <v>175</v>
      </c>
      <c r="C116" s="103"/>
      <c r="D116" s="104"/>
      <c r="E116" s="105"/>
      <c r="F116" s="85"/>
      <c r="G116" s="106"/>
      <c r="H116" s="85"/>
      <c r="I116" s="97"/>
    </row>
    <row r="117" spans="1:12" x14ac:dyDescent="0.25">
      <c r="A117" s="82" t="s">
        <v>178</v>
      </c>
      <c r="B117" s="108" t="s">
        <v>173</v>
      </c>
      <c r="C117" s="41">
        <f>D117*12*7335.4</f>
        <v>35209.920000000006</v>
      </c>
      <c r="D117" s="99">
        <v>0.4</v>
      </c>
      <c r="E117" s="41">
        <f>F117*12*7335.4</f>
        <v>0</v>
      </c>
      <c r="F117" s="95">
        <v>0</v>
      </c>
      <c r="G117" s="96">
        <f>C117-E117</f>
        <v>35209.920000000006</v>
      </c>
      <c r="H117" s="81">
        <f>D117-F117</f>
        <v>0.4</v>
      </c>
      <c r="I117" s="97"/>
    </row>
    <row r="118" spans="1:12" x14ac:dyDescent="0.25">
      <c r="A118" s="82" t="s">
        <v>179</v>
      </c>
      <c r="B118" s="31" t="s">
        <v>180</v>
      </c>
      <c r="C118" s="98"/>
      <c r="D118" s="99"/>
      <c r="E118" s="100"/>
      <c r="F118" s="84"/>
      <c r="G118" s="101"/>
      <c r="H118" s="84"/>
      <c r="I118" s="97"/>
    </row>
    <row r="119" spans="1:12" x14ac:dyDescent="0.25">
      <c r="A119" s="63" t="s">
        <v>181</v>
      </c>
      <c r="B119" s="49" t="s">
        <v>106</v>
      </c>
      <c r="C119" s="41">
        <f>D119*12*7335.4</f>
        <v>53695.127999999997</v>
      </c>
      <c r="D119" s="95">
        <v>0.61</v>
      </c>
      <c r="E119" s="41">
        <f>F119*12*7335.4</f>
        <v>53695.127999999997</v>
      </c>
      <c r="F119" s="95">
        <v>0.61</v>
      </c>
      <c r="G119" s="96">
        <f>C119-E119</f>
        <v>0</v>
      </c>
      <c r="H119" s="81">
        <f>D119-F119</f>
        <v>0</v>
      </c>
      <c r="I119" s="35"/>
      <c r="L119" s="128"/>
    </row>
    <row r="120" spans="1:12" x14ac:dyDescent="0.25">
      <c r="A120" s="82" t="s">
        <v>182</v>
      </c>
      <c r="B120" s="54"/>
      <c r="C120" s="103"/>
      <c r="D120" s="104"/>
      <c r="E120" s="105"/>
      <c r="F120" s="95"/>
      <c r="G120" s="106"/>
      <c r="H120" s="85"/>
      <c r="I120" s="35"/>
    </row>
    <row r="121" spans="1:12" x14ac:dyDescent="0.25">
      <c r="A121" s="45" t="s">
        <v>183</v>
      </c>
      <c r="B121" s="87"/>
      <c r="C121" s="86">
        <f>C106+C108</f>
        <v>3148647.0959999994</v>
      </c>
      <c r="D121" s="68">
        <f>D106+D108</f>
        <v>35.770000000000003</v>
      </c>
      <c r="E121" s="86">
        <f>E106+E108</f>
        <v>3090591.8479999998</v>
      </c>
      <c r="F121" s="68">
        <f>F106+F108</f>
        <v>35.11</v>
      </c>
      <c r="G121" s="77">
        <f>C121-E121</f>
        <v>58055.247999999672</v>
      </c>
      <c r="H121" s="47">
        <f>D121-F121</f>
        <v>0.66000000000000369</v>
      </c>
      <c r="I121" s="35"/>
    </row>
    <row r="122" spans="1:12" ht="15.75" thickBot="1" x14ac:dyDescent="0.3">
      <c r="A122" s="88"/>
      <c r="B122" s="89"/>
      <c r="C122" s="88"/>
      <c r="D122" s="90"/>
      <c r="E122" s="88"/>
      <c r="F122" s="91"/>
      <c r="G122" s="92"/>
      <c r="H122" s="91"/>
      <c r="I122" s="35"/>
    </row>
    <row r="123" spans="1:12" x14ac:dyDescent="0.25">
      <c r="A123" s="158" t="s">
        <v>196</v>
      </c>
      <c r="B123" s="108"/>
      <c r="C123" s="41"/>
      <c r="D123" s="99"/>
      <c r="E123" s="41">
        <v>5267.19</v>
      </c>
      <c r="F123" s="99"/>
      <c r="G123" s="96"/>
      <c r="H123" s="81"/>
      <c r="I123" s="146"/>
    </row>
    <row r="124" spans="1:12" x14ac:dyDescent="0.25">
      <c r="A124" s="153"/>
      <c r="B124" s="31"/>
      <c r="C124" s="98"/>
      <c r="D124" s="99"/>
      <c r="E124" s="100"/>
      <c r="F124" s="84"/>
      <c r="G124" s="101"/>
      <c r="H124" s="84"/>
      <c r="I124" s="35"/>
    </row>
    <row r="125" spans="1:12" x14ac:dyDescent="0.25">
      <c r="A125" s="45" t="s">
        <v>103</v>
      </c>
      <c r="B125" s="67"/>
      <c r="C125" s="86"/>
      <c r="D125" s="68"/>
      <c r="E125" s="86">
        <f>E121+E123</f>
        <v>3095859.0379999997</v>
      </c>
      <c r="F125" s="154"/>
      <c r="G125" s="86"/>
      <c r="H125" s="47"/>
      <c r="I125" s="146"/>
    </row>
    <row r="126" spans="1:12" ht="15.75" thickBot="1" x14ac:dyDescent="0.3">
      <c r="A126" s="88" t="s">
        <v>156</v>
      </c>
      <c r="B126" s="24"/>
      <c r="C126" s="40"/>
      <c r="D126" s="83"/>
      <c r="E126" s="155"/>
      <c r="F126" s="156"/>
      <c r="G126" s="40"/>
      <c r="H126" s="157"/>
      <c r="I126" s="35"/>
    </row>
    <row r="127" spans="1:12" ht="15.75" thickBot="1" x14ac:dyDescent="0.3">
      <c r="A127" s="88"/>
      <c r="B127" s="151"/>
      <c r="C127" s="88"/>
      <c r="D127" s="90"/>
      <c r="E127" s="92"/>
      <c r="F127" s="152"/>
      <c r="G127" s="88"/>
      <c r="H127" s="91"/>
      <c r="I127" s="35"/>
    </row>
    <row r="128" spans="1:12" x14ac:dyDescent="0.25">
      <c r="A128" s="150"/>
      <c r="B128" s="4"/>
      <c r="C128" s="150"/>
      <c r="D128" s="35"/>
      <c r="E128" s="150"/>
      <c r="F128" s="150"/>
      <c r="G128" s="150"/>
      <c r="H128" s="150"/>
      <c r="I128" s="35"/>
    </row>
    <row r="129" spans="1:14" x14ac:dyDescent="0.25">
      <c r="A129" s="4"/>
      <c r="B129" s="4"/>
      <c r="C129" s="4"/>
      <c r="D129" s="35"/>
      <c r="E129" s="4"/>
      <c r="F129" s="4"/>
      <c r="G129" s="4"/>
      <c r="H129" s="4"/>
      <c r="I129" s="35"/>
    </row>
    <row r="130" spans="1:14" ht="15.75" x14ac:dyDescent="0.25">
      <c r="A130" s="3" t="s">
        <v>167</v>
      </c>
      <c r="B130" s="3"/>
      <c r="C130" s="3"/>
      <c r="D130" s="35"/>
      <c r="E130" s="3"/>
      <c r="F130" s="3"/>
      <c r="G130" s="3"/>
      <c r="H130" s="3"/>
      <c r="I130" s="35"/>
    </row>
    <row r="131" spans="1:14" ht="15.75" x14ac:dyDescent="0.25">
      <c r="A131" s="3" t="s">
        <v>3</v>
      </c>
      <c r="B131" s="3"/>
      <c r="C131" s="3"/>
      <c r="D131" s="35"/>
      <c r="E131" s="3"/>
      <c r="F131" s="3"/>
      <c r="G131" s="141"/>
      <c r="H131" s="3"/>
      <c r="I131" s="3"/>
    </row>
    <row r="132" spans="1:14" x14ac:dyDescent="0.25">
      <c r="G132" s="128"/>
    </row>
    <row r="133" spans="1:14" x14ac:dyDescent="0.25">
      <c r="C133" s="128"/>
      <c r="D133" s="128"/>
      <c r="E133" s="128"/>
      <c r="F133" s="128"/>
      <c r="G133" s="128"/>
    </row>
    <row r="134" spans="1:14" x14ac:dyDescent="0.25">
      <c r="F134" s="128"/>
      <c r="G134" s="128"/>
    </row>
    <row r="135" spans="1:14" x14ac:dyDescent="0.25">
      <c r="E135" s="147"/>
      <c r="F135" s="148"/>
      <c r="G135" s="147"/>
      <c r="H135" s="147"/>
      <c r="I135" s="147"/>
      <c r="J135" s="147"/>
      <c r="K135" s="147"/>
      <c r="L135" s="147"/>
      <c r="M135" s="147"/>
      <c r="N135" s="147"/>
    </row>
    <row r="136" spans="1:14" x14ac:dyDescent="0.25">
      <c r="E136" s="147"/>
      <c r="F136" s="147"/>
      <c r="G136" s="148"/>
      <c r="H136" s="148"/>
      <c r="I136" s="148"/>
      <c r="J136" s="147"/>
      <c r="K136" s="147"/>
      <c r="L136" s="147"/>
      <c r="M136" s="147"/>
      <c r="N136" s="147"/>
    </row>
    <row r="137" spans="1:14" x14ac:dyDescent="0.25">
      <c r="E137" s="148"/>
      <c r="F137" s="147"/>
      <c r="G137" s="148"/>
      <c r="H137" s="148"/>
      <c r="I137" s="148"/>
      <c r="J137" s="147"/>
      <c r="K137" s="148"/>
      <c r="L137" s="147"/>
      <c r="M137" s="147"/>
      <c r="N137" s="147"/>
    </row>
    <row r="138" spans="1:14" ht="15.75" x14ac:dyDescent="0.25">
      <c r="E138" s="148"/>
      <c r="F138" s="147"/>
      <c r="G138" s="148"/>
      <c r="H138" s="3"/>
      <c r="I138" s="148"/>
      <c r="J138" s="147"/>
      <c r="K138" s="147"/>
      <c r="L138" s="147"/>
      <c r="M138" s="147"/>
      <c r="N138" s="147"/>
    </row>
    <row r="139" spans="1:14" x14ac:dyDescent="0.25">
      <c r="E139" s="147"/>
      <c r="F139" s="147"/>
      <c r="G139" s="148"/>
      <c r="H139" s="147"/>
      <c r="I139" s="148"/>
      <c r="J139" s="147"/>
      <c r="K139" s="147"/>
      <c r="L139" s="147"/>
      <c r="M139" s="147"/>
      <c r="N139" s="147"/>
    </row>
    <row r="140" spans="1:14" x14ac:dyDescent="0.25">
      <c r="G140" s="128"/>
      <c r="H140" s="128"/>
      <c r="I140" s="128"/>
    </row>
    <row r="141" spans="1:14" x14ac:dyDescent="0.25">
      <c r="G141" s="128"/>
      <c r="H141" s="128"/>
      <c r="I141" s="128"/>
    </row>
    <row r="142" spans="1:14" x14ac:dyDescent="0.25">
      <c r="G142" s="128"/>
      <c r="I142" s="128"/>
    </row>
    <row r="146" spans="7:9" x14ac:dyDescent="0.25">
      <c r="G146" s="128"/>
    </row>
    <row r="147" spans="7:9" x14ac:dyDescent="0.25">
      <c r="G147" s="128"/>
    </row>
    <row r="148" spans="7:9" x14ac:dyDescent="0.25">
      <c r="G148" s="128"/>
      <c r="H148" s="128"/>
    </row>
    <row r="149" spans="7:9" x14ac:dyDescent="0.25">
      <c r="G149" s="128"/>
    </row>
    <row r="150" spans="7:9" x14ac:dyDescent="0.25">
      <c r="G150" s="128"/>
    </row>
    <row r="152" spans="7:9" x14ac:dyDescent="0.25">
      <c r="G152" s="145"/>
    </row>
    <row r="153" spans="7:9" x14ac:dyDescent="0.25">
      <c r="G153" s="128"/>
    </row>
    <row r="154" spans="7:9" x14ac:dyDescent="0.25">
      <c r="G154" s="128"/>
      <c r="I154" s="128"/>
    </row>
    <row r="155" spans="7:9" x14ac:dyDescent="0.25">
      <c r="G155" s="128"/>
    </row>
    <row r="156" spans="7:9" x14ac:dyDescent="0.25">
      <c r="G156" s="128"/>
    </row>
    <row r="157" spans="7:9" x14ac:dyDescent="0.25">
      <c r="G157" s="145"/>
    </row>
    <row r="159" spans="7:9" x14ac:dyDescent="0.25">
      <c r="G159" s="145"/>
    </row>
    <row r="160" spans="7:9" x14ac:dyDescent="0.25">
      <c r="G160" s="145"/>
    </row>
    <row r="163" spans="7:7" x14ac:dyDescent="0.25">
      <c r="G163" s="128"/>
    </row>
    <row r="164" spans="7:7" x14ac:dyDescent="0.25">
      <c r="G164" s="145"/>
    </row>
    <row r="165" spans="7:7" x14ac:dyDescent="0.25">
      <c r="G165" s="145"/>
    </row>
  </sheetData>
  <pageMargins left="0" right="0" top="0.59055118110236227" bottom="0" header="0.31496062992125984" footer="0.31496062992125984"/>
  <pageSetup paperSize="9" scale="2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отч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2023-08-22T04:22:10Z</dcterms:modified>
</cp:coreProperties>
</file>