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2E22CE7B-81E0-4880-BDEE-0452EB04B7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1" i="8" l="1"/>
  <c r="L21" i="8"/>
  <c r="S25" i="8" l="1"/>
  <c r="S29" i="8" s="1"/>
  <c r="S21" i="8"/>
  <c r="S20" i="8" s="1"/>
  <c r="N15" i="8"/>
  <c r="N20" i="8"/>
  <c r="N24" i="8"/>
  <c r="N29" i="8"/>
  <c r="N30" i="8"/>
  <c r="L43" i="8"/>
  <c r="F108" i="8"/>
  <c r="E106" i="8"/>
  <c r="E102" i="8"/>
  <c r="E99" i="8"/>
  <c r="E97" i="8"/>
  <c r="E95" i="8"/>
  <c r="E93" i="8"/>
  <c r="E91" i="8"/>
  <c r="E62" i="8"/>
  <c r="E51" i="8"/>
  <c r="E48" i="8"/>
  <c r="E44" i="8"/>
  <c r="E29" i="8"/>
  <c r="E19" i="8"/>
  <c r="C118" i="8"/>
  <c r="G118" i="8" s="1"/>
  <c r="C115" i="8"/>
  <c r="C112" i="8"/>
  <c r="C106" i="8"/>
  <c r="C104" i="8"/>
  <c r="C102" i="8"/>
  <c r="C99" i="8"/>
  <c r="C97" i="8"/>
  <c r="C95" i="8"/>
  <c r="G95" i="8" s="1"/>
  <c r="C93" i="8"/>
  <c r="C91" i="8"/>
  <c r="C89" i="8"/>
  <c r="C62" i="8"/>
  <c r="C51" i="8"/>
  <c r="C48" i="8"/>
  <c r="C44" i="8"/>
  <c r="G44" i="8" s="1"/>
  <c r="C29" i="8"/>
  <c r="C19" i="8"/>
  <c r="H118" i="8"/>
  <c r="D110" i="8"/>
  <c r="D108" i="8"/>
  <c r="H106" i="8"/>
  <c r="H104" i="8"/>
  <c r="H102" i="8"/>
  <c r="H99" i="8"/>
  <c r="H97" i="8"/>
  <c r="G97" i="8"/>
  <c r="H95" i="8"/>
  <c r="H93" i="8"/>
  <c r="H91" i="8"/>
  <c r="H89" i="8"/>
  <c r="G89" i="8"/>
  <c r="H62" i="8"/>
  <c r="H51" i="8"/>
  <c r="H48" i="8"/>
  <c r="H44" i="8"/>
  <c r="W30" i="8"/>
  <c r="V30" i="8"/>
  <c r="U30" i="8"/>
  <c r="T30" i="8"/>
  <c r="S30" i="8"/>
  <c r="Q30" i="8"/>
  <c r="P30" i="8"/>
  <c r="O30" i="8"/>
  <c r="M30" i="8"/>
  <c r="L30" i="8"/>
  <c r="W29" i="8"/>
  <c r="V29" i="8"/>
  <c r="V28" i="8" s="1"/>
  <c r="U29" i="8"/>
  <c r="U28" i="8" s="1"/>
  <c r="T29" i="8"/>
  <c r="T28" i="8" s="1"/>
  <c r="Q29" i="8"/>
  <c r="P29" i="8"/>
  <c r="O29" i="8"/>
  <c r="M29" i="8"/>
  <c r="L29" i="8"/>
  <c r="L28" i="8" s="1"/>
  <c r="H29" i="8"/>
  <c r="G29" i="8"/>
  <c r="R26" i="8"/>
  <c r="R25" i="8"/>
  <c r="W24" i="8"/>
  <c r="V24" i="8"/>
  <c r="U24" i="8"/>
  <c r="T24" i="8"/>
  <c r="Q24" i="8"/>
  <c r="P24" i="8"/>
  <c r="O24" i="8"/>
  <c r="M24" i="8"/>
  <c r="L24" i="8"/>
  <c r="R22" i="8"/>
  <c r="R21" i="8"/>
  <c r="W20" i="8"/>
  <c r="V20" i="8"/>
  <c r="U20" i="8"/>
  <c r="T20" i="8"/>
  <c r="Q20" i="8"/>
  <c r="P20" i="8"/>
  <c r="O20" i="8"/>
  <c r="M20" i="8"/>
  <c r="L20" i="8"/>
  <c r="H19" i="8"/>
  <c r="R17" i="8"/>
  <c r="R16" i="8"/>
  <c r="W15" i="8"/>
  <c r="V15" i="8"/>
  <c r="U15" i="8"/>
  <c r="T15" i="8"/>
  <c r="S15" i="8"/>
  <c r="Q15" i="8"/>
  <c r="P15" i="8"/>
  <c r="O15" i="8"/>
  <c r="M15" i="8"/>
  <c r="L15" i="8"/>
  <c r="B10" i="8"/>
  <c r="E108" i="8" l="1"/>
  <c r="G102" i="8"/>
  <c r="R24" i="8"/>
  <c r="G48" i="8"/>
  <c r="G62" i="8"/>
  <c r="R20" i="8"/>
  <c r="D120" i="8"/>
  <c r="G93" i="8"/>
  <c r="G51" i="8"/>
  <c r="G91" i="8"/>
  <c r="G99" i="8"/>
  <c r="G106" i="8"/>
  <c r="S28" i="8"/>
  <c r="Q28" i="8"/>
  <c r="O28" i="8"/>
  <c r="M28" i="8"/>
  <c r="R29" i="8"/>
  <c r="S24" i="8"/>
  <c r="N28" i="8"/>
  <c r="P28" i="8"/>
  <c r="W28" i="8"/>
  <c r="R15" i="8"/>
  <c r="G104" i="8"/>
  <c r="C110" i="8"/>
  <c r="C108" i="8"/>
  <c r="G108" i="8" s="1"/>
  <c r="R30" i="8"/>
  <c r="H108" i="8"/>
  <c r="G19" i="8"/>
  <c r="R28" i="8" l="1"/>
  <c r="C120" i="8"/>
  <c r="H112" i="8" l="1"/>
  <c r="G112" i="8"/>
  <c r="H115" i="8" l="1"/>
  <c r="F110" i="8"/>
  <c r="H110" i="8" s="1"/>
  <c r="E115" i="8"/>
  <c r="G115" i="8" s="1"/>
  <c r="E110" i="8" l="1"/>
  <c r="F120" i="8"/>
  <c r="H120" i="8" s="1"/>
  <c r="G110" i="8" l="1"/>
  <c r="E120" i="8"/>
  <c r="G120" i="8" l="1"/>
  <c r="L32" i="8"/>
  <c r="L33" i="8" l="1"/>
  <c r="L37" i="8"/>
  <c r="L40" i="8" s="1"/>
</calcChain>
</file>

<file path=xl/sharedStrings.xml><?xml version="1.0" encoding="utf-8"?>
<sst xmlns="http://schemas.openxmlformats.org/spreadsheetml/2006/main" count="272" uniqueCount="194">
  <si>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</si>
  <si>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</si>
  <si>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</si>
  <si>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</si>
  <si>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</si>
  <si>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</si>
  <si>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</si>
  <si>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</si>
  <si>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</si>
  <si>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</si>
  <si>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</si>
  <si>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</si>
  <si>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</si>
  <si>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</si>
  <si>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</si>
  <si>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</si>
  <si>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</si>
  <si>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</si>
  <si>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</si>
  <si>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</si>
  <si>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</si>
  <si>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</si>
  <si>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</si>
  <si>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</si>
  <si>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</si>
  <si>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</si>
  <si>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</si>
  <si>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</si>
  <si>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</si>
  <si>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</si>
  <si>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</si>
  <si>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</si>
  <si>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</si>
  <si>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</si>
  <si>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</si>
  <si>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</si>
  <si>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</si>
  <si>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</si>
  <si>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</si>
  <si>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</si>
  <si>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</si>
  <si>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</si>
  <si>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</si>
  <si>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</si>
  <si>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</si>
  <si>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</si>
  <si>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</si>
  <si>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</si>
  <si>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</si>
  <si>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</si>
  <si>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</si>
  <si>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</si>
  <si>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</si>
  <si>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</si>
  <si>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</si>
  <si>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</si>
  <si>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</si>
  <si>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</si>
  <si>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</si>
  <si>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</si>
  <si>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</si>
  <si>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</si>
  <si>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</si>
  <si>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</si>
  <si>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</si>
  <si>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</si>
  <si>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</si>
  <si>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</si>
  <si>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</si>
  <si>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</si>
  <si>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</si>
  <si>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</si>
  <si>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</si>
  <si>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</si>
  <si>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</si>
  <si>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</si>
  <si>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</si>
  <si>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</si>
  <si>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</si>
  <si>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</si>
  <si>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</si>
  <si>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</si>
  <si>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</si>
  <si>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</si>
  <si>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</si>
  <si>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</si>
  <si>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</si>
  <si>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</si>
  <si>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</si>
  <si>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</si>
  <si>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</si>
  <si>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</si>
  <si>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</si>
  <si>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</si>
  <si>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</si>
  <si>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</si>
  <si>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</si>
  <si>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</si>
  <si>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</si>
  <si>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</si>
  <si>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</si>
  <si>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</si>
  <si>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</si>
  <si>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</si>
  <si>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</si>
  <si>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</si>
  <si>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</si>
  <si>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</si>
  <si>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</si>
  <si>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</si>
  <si>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</si>
  <si>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</si>
  <si>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</si>
  <si>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</si>
  <si>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</si>
  <si>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</si>
  <si>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</si>
  <si>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</si>
  <si>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</si>
  <si>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</si>
  <si>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</si>
  <si>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</si>
  <si>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</si>
  <si>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</si>
  <si>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</si>
  <si>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</si>
  <si>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</si>
  <si>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</si>
  <si>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</si>
  <si>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</si>
  <si>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</si>
  <si>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</si>
  <si>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</si>
  <si>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</si>
  <si>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</si>
  <si>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</si>
  <si>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</si>
  <si>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</si>
  <si>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</si>
  <si>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</si>
  <si>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</si>
  <si>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</si>
  <si>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</si>
  <si>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</si>
  <si>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</si>
  <si>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</si>
  <si>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</si>
  <si>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</si>
  <si>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</si>
  <si>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</si>
  <si>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</si>
  <si>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</si>
  <si>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</si>
  <si>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</si>
  <si>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</si>
  <si>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</si>
  <si>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</si>
  <si>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</si>
  <si>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</si>
  <si>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</si>
  <si>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</si>
  <si>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</si>
  <si>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</si>
  <si>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</si>
  <si>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</si>
  <si>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</si>
  <si>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</si>
  <si>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</si>
  <si>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</si>
  <si>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</si>
  <si>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</si>
  <si>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</si>
  <si>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</si>
  <si>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</si>
  <si>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</si>
  <si>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</si>
  <si>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</si>
  <si>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</si>
  <si>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</si>
  <si>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</si>
  <si>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</si>
  <si>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</si>
  <si>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14. Обслуживание </t>
  </si>
  <si>
    <t>дизель-генераторных установок</t>
  </si>
  <si>
    <t>15. Услуги и работы по управлению</t>
  </si>
  <si>
    <t xml:space="preserve">                     по многоквартирному дому, расположенному по адресу:  Лобачевского, 73</t>
  </si>
  <si>
    <t xml:space="preserve">                           о деятельности за отчетный период с 01.01.2018г.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</si>
  <si>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</si>
  <si>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</si>
  <si>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</si>
  <si>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</si>
  <si>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</si>
  <si>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</si>
  <si>
    <t>(подогрев)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</si>
</sst>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0" fontId="4" fillId="0" borderId="0" xfId="0" applyFont="1" applyAlignment="1">
      <alignment horizontal="left"/>
    </xf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5D8E-3746-467E-A33D-F8589DD0BA1C}">
  <sheetPr>
    <pageSetUpPr fitToPage="1"/>
  </sheetPr>
  <dimension ref="A1:W163"/>
  <sheetViews>
    <sheetView tabSelected="1" workbookViewId="0">
      <selection activeCell="B112" sqref="B112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140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140</v>
      </c>
      <c r="B4" s="2"/>
      <c r="C4" s="2"/>
      <c r="D4" s="2"/>
      <c r="E4" s="2"/>
      <c r="F4" s="2"/>
      <c r="G4" s="3"/>
      <c r="H4" s="3"/>
      <c r="I4" s="4"/>
      <c r="J4" s="2" t="s">
        <v>186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186</v>
      </c>
      <c r="B5" s="2"/>
      <c r="C5" s="2"/>
      <c r="D5" s="2"/>
      <c r="E5" s="2"/>
      <c r="F5" s="2"/>
      <c r="G5" s="3"/>
      <c r="H5" s="3"/>
      <c r="I5" s="4"/>
      <c r="J5" s="2" t="s">
        <v>185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2"/>
      <c r="K9" s="113"/>
      <c r="L9" s="114" t="s">
        <v>7</v>
      </c>
      <c r="M9" s="115" t="s">
        <v>132</v>
      </c>
      <c r="N9" s="115" t="s">
        <v>132</v>
      </c>
      <c r="O9" s="115" t="s">
        <v>133</v>
      </c>
      <c r="P9" s="115" t="s">
        <v>134</v>
      </c>
      <c r="Q9" s="114" t="s">
        <v>135</v>
      </c>
      <c r="R9" s="115" t="s">
        <v>8</v>
      </c>
      <c r="S9" s="116"/>
      <c r="T9" s="117" t="s">
        <v>9</v>
      </c>
      <c r="U9" s="117"/>
      <c r="V9" s="117" t="s">
        <v>3</v>
      </c>
      <c r="W9" s="118" t="s">
        <v>3</v>
      </c>
    </row>
    <row r="10" spans="1:23" ht="15.75" x14ac:dyDescent="0.25">
      <c r="A10" s="11" t="s">
        <v>6</v>
      </c>
      <c r="B10" s="12">
        <f>B12</f>
        <v>7335.4</v>
      </c>
      <c r="C10" s="13"/>
      <c r="D10" s="13"/>
      <c r="E10" s="13"/>
      <c r="F10" s="13"/>
      <c r="G10" s="13"/>
      <c r="H10" s="14"/>
      <c r="I10" s="4"/>
      <c r="J10" s="119"/>
      <c r="K10" s="120"/>
      <c r="L10" s="121" t="s">
        <v>12</v>
      </c>
      <c r="M10" s="121" t="s">
        <v>136</v>
      </c>
      <c r="N10" s="121" t="s">
        <v>136</v>
      </c>
      <c r="O10" s="121" t="s">
        <v>137</v>
      </c>
      <c r="P10" s="121" t="s">
        <v>136</v>
      </c>
      <c r="Q10" s="121" t="s">
        <v>136</v>
      </c>
      <c r="R10" s="121" t="s">
        <v>13</v>
      </c>
      <c r="S10" s="121" t="s">
        <v>14</v>
      </c>
      <c r="T10" s="121" t="s">
        <v>15</v>
      </c>
      <c r="U10" s="121" t="s">
        <v>16</v>
      </c>
      <c r="V10" s="121" t="s">
        <v>17</v>
      </c>
      <c r="W10" s="121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19"/>
      <c r="K11" s="120"/>
      <c r="L11" s="122" t="s">
        <v>3</v>
      </c>
      <c r="M11" s="122" t="s">
        <v>138</v>
      </c>
      <c r="N11" s="122" t="s">
        <v>193</v>
      </c>
      <c r="O11" s="122" t="s">
        <v>136</v>
      </c>
      <c r="P11" s="122"/>
      <c r="Q11" s="122"/>
      <c r="R11" s="122" t="s">
        <v>20</v>
      </c>
      <c r="S11" s="122"/>
      <c r="T11" s="122"/>
      <c r="U11" s="122"/>
      <c r="V11" s="122"/>
      <c r="W11" s="122"/>
    </row>
    <row r="12" spans="1:23" ht="16.5" thickBot="1" x14ac:dyDescent="0.3">
      <c r="A12" s="19" t="s">
        <v>19</v>
      </c>
      <c r="B12" s="12">
        <v>7335.4</v>
      </c>
      <c r="C12" s="13"/>
      <c r="D12" s="13"/>
      <c r="E12" s="13"/>
      <c r="F12" s="13"/>
      <c r="G12" s="13"/>
      <c r="H12" s="14"/>
      <c r="I12" s="4"/>
      <c r="J12" s="123"/>
      <c r="K12" s="124"/>
      <c r="L12" s="122" t="s">
        <v>22</v>
      </c>
      <c r="M12" s="122" t="s">
        <v>22</v>
      </c>
      <c r="N12" s="122" t="s">
        <v>22</v>
      </c>
      <c r="O12" s="122" t="s">
        <v>22</v>
      </c>
      <c r="P12" s="122" t="s">
        <v>22</v>
      </c>
      <c r="Q12" s="122" t="s">
        <v>22</v>
      </c>
      <c r="R12" s="122" t="s">
        <v>23</v>
      </c>
      <c r="S12" s="122" t="s">
        <v>22</v>
      </c>
      <c r="T12" s="122" t="s">
        <v>22</v>
      </c>
      <c r="U12" s="122" t="s">
        <v>22</v>
      </c>
      <c r="V12" s="122" t="s">
        <v>22</v>
      </c>
      <c r="W12" s="122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5" t="s">
        <v>27</v>
      </c>
      <c r="K13" s="126" t="s">
        <v>187</v>
      </c>
      <c r="L13" s="127">
        <v>-560433.74</v>
      </c>
      <c r="M13" s="127"/>
      <c r="N13" s="127"/>
      <c r="O13" s="127"/>
      <c r="P13" s="127"/>
      <c r="Q13" s="127"/>
      <c r="R13" s="128"/>
      <c r="S13" s="143"/>
      <c r="T13" s="128"/>
      <c r="U13" s="128"/>
      <c r="V13" s="128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19"/>
      <c r="K14" s="120"/>
      <c r="L14" s="121"/>
      <c r="M14" s="142"/>
      <c r="N14" s="142"/>
      <c r="O14" s="142"/>
      <c r="P14" s="142"/>
      <c r="Q14" s="142"/>
      <c r="R14" s="121"/>
      <c r="S14" s="121"/>
      <c r="T14" s="121"/>
      <c r="U14" s="121"/>
      <c r="V14" s="121"/>
      <c r="W14" s="121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0">
        <v>1</v>
      </c>
      <c r="K15" s="131" t="s">
        <v>188</v>
      </c>
      <c r="L15" s="135">
        <f>L16+L17+L18</f>
        <v>697397.03</v>
      </c>
      <c r="M15" s="135">
        <f t="shared" ref="M15:W15" si="0">M16+M17+M18</f>
        <v>1947.37</v>
      </c>
      <c r="N15" s="135">
        <f t="shared" ref="N15" si="1">N16+N17+N18</f>
        <v>0</v>
      </c>
      <c r="O15" s="135">
        <f t="shared" si="0"/>
        <v>1939.43</v>
      </c>
      <c r="P15" s="135">
        <f t="shared" si="0"/>
        <v>2109.81</v>
      </c>
      <c r="Q15" s="135">
        <f t="shared" si="0"/>
        <v>67372.08</v>
      </c>
      <c r="R15" s="135">
        <f>R16+R17+R18</f>
        <v>184685.39</v>
      </c>
      <c r="S15" s="135">
        <f t="shared" si="0"/>
        <v>3796.45</v>
      </c>
      <c r="T15" s="135">
        <f t="shared" si="0"/>
        <v>6505.85</v>
      </c>
      <c r="U15" s="135">
        <f t="shared" si="0"/>
        <v>8853.8700000000008</v>
      </c>
      <c r="V15" s="135">
        <f t="shared" si="0"/>
        <v>64463.86</v>
      </c>
      <c r="W15" s="136">
        <f t="shared" si="0"/>
        <v>101065.36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0">
        <v>1.1000000000000001</v>
      </c>
      <c r="K16" s="131" t="s">
        <v>52</v>
      </c>
      <c r="L16" s="135">
        <v>513357.86</v>
      </c>
      <c r="M16" s="135">
        <v>1207.31</v>
      </c>
      <c r="N16" s="135">
        <v>0</v>
      </c>
      <c r="O16" s="135">
        <v>1800.45</v>
      </c>
      <c r="P16" s="135">
        <v>1358.74</v>
      </c>
      <c r="Q16" s="135">
        <v>41302.720000000001</v>
      </c>
      <c r="R16" s="135">
        <f>S16+T16+U16+V16+W16</f>
        <v>93953.12</v>
      </c>
      <c r="S16" s="135">
        <v>3796.45</v>
      </c>
      <c r="T16" s="135">
        <v>6505.85</v>
      </c>
      <c r="U16" s="135">
        <v>8853.8700000000008</v>
      </c>
      <c r="V16" s="135">
        <v>64463.86</v>
      </c>
      <c r="W16" s="136">
        <v>10333.09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0">
        <v>1.2</v>
      </c>
      <c r="K17" s="131" t="s">
        <v>54</v>
      </c>
      <c r="L17" s="135">
        <v>184039.17</v>
      </c>
      <c r="M17" s="135">
        <v>740.06</v>
      </c>
      <c r="N17" s="135">
        <v>0</v>
      </c>
      <c r="O17" s="135">
        <v>138.97999999999999</v>
      </c>
      <c r="P17" s="135">
        <v>751.07</v>
      </c>
      <c r="Q17" s="135">
        <v>26069.360000000001</v>
      </c>
      <c r="R17" s="135">
        <f>S17+T17+U17+V17+W17</f>
        <v>90732.27</v>
      </c>
      <c r="S17" s="135">
        <v>0</v>
      </c>
      <c r="T17" s="135">
        <v>0</v>
      </c>
      <c r="U17" s="135">
        <v>0</v>
      </c>
      <c r="V17" s="135">
        <v>0</v>
      </c>
      <c r="W17" s="136">
        <v>90732.27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0"/>
      <c r="K18" s="131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</row>
    <row r="19" spans="1:23" ht="16.5" customHeight="1" x14ac:dyDescent="0.25">
      <c r="A19" s="40" t="s">
        <v>38</v>
      </c>
      <c r="B19" s="31" t="s">
        <v>39</v>
      </c>
      <c r="C19" s="41">
        <f>D19*12*7335.4</f>
        <v>232385.47199999998</v>
      </c>
      <c r="D19" s="42">
        <v>2.64</v>
      </c>
      <c r="E19" s="41">
        <f>F19*12*7335.4</f>
        <v>232385.47199999998</v>
      </c>
      <c r="F19" s="42">
        <v>2.64</v>
      </c>
      <c r="G19" s="43">
        <f>C19-E19</f>
        <v>0</v>
      </c>
      <c r="H19" s="42">
        <f>D19-F19</f>
        <v>0</v>
      </c>
      <c r="I19" s="44"/>
      <c r="J19" s="130"/>
      <c r="K19" s="131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0">
        <v>2</v>
      </c>
      <c r="K20" s="131" t="s">
        <v>189</v>
      </c>
      <c r="L20" s="135">
        <f>L21+L22+L23</f>
        <v>3029813.62</v>
      </c>
      <c r="M20" s="135">
        <f t="shared" ref="M20:W20" si="2">M21+M22+M23</f>
        <v>7039.26</v>
      </c>
      <c r="N20" s="135">
        <f t="shared" ref="N20" si="3">N21+N22+N23</f>
        <v>32211.66</v>
      </c>
      <c r="O20" s="135">
        <f t="shared" si="2"/>
        <v>11452.69</v>
      </c>
      <c r="P20" s="135">
        <f t="shared" si="2"/>
        <v>7919.24</v>
      </c>
      <c r="Q20" s="135">
        <f t="shared" si="2"/>
        <v>237054.75</v>
      </c>
      <c r="R20" s="135">
        <f t="shared" si="2"/>
        <v>567417.53999999992</v>
      </c>
      <c r="S20" s="135">
        <f t="shared" si="2"/>
        <v>-2031.12</v>
      </c>
      <c r="T20" s="135">
        <f t="shared" si="2"/>
        <v>-4819.08</v>
      </c>
      <c r="U20" s="135">
        <f t="shared" si="2"/>
        <v>-11346.86</v>
      </c>
      <c r="V20" s="135">
        <f t="shared" si="2"/>
        <v>586342.27</v>
      </c>
      <c r="W20" s="136">
        <f t="shared" si="2"/>
        <v>-727.67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0">
        <v>2.1</v>
      </c>
      <c r="K21" s="131" t="s">
        <v>37</v>
      </c>
      <c r="L21" s="133">
        <f>3014216.38+6037.45</f>
        <v>3020253.83</v>
      </c>
      <c r="M21" s="133">
        <v>7017.04</v>
      </c>
      <c r="N21" s="133">
        <v>32112.63</v>
      </c>
      <c r="O21" s="135">
        <v>11416.58</v>
      </c>
      <c r="P21" s="133">
        <v>7894.24</v>
      </c>
      <c r="Q21" s="133">
        <v>236311.27</v>
      </c>
      <c r="R21" s="135">
        <f>S21+T21+U21+V21+W21</f>
        <v>567417.53999999992</v>
      </c>
      <c r="S21" s="133">
        <f>-2052.99+21.87</f>
        <v>-2031.12</v>
      </c>
      <c r="T21" s="135">
        <v>-4819.08</v>
      </c>
      <c r="U21" s="135">
        <f>-5309.41-6037.45</f>
        <v>-11346.86</v>
      </c>
      <c r="V21" s="135">
        <v>586342.27</v>
      </c>
      <c r="W21" s="136">
        <v>-727.67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0">
        <v>2.2000000000000002</v>
      </c>
      <c r="K22" s="131" t="s">
        <v>40</v>
      </c>
      <c r="L22" s="145">
        <v>9559.7900000000009</v>
      </c>
      <c r="M22" s="133">
        <v>22.22</v>
      </c>
      <c r="N22" s="133">
        <v>99.03</v>
      </c>
      <c r="O22" s="135">
        <v>36.11</v>
      </c>
      <c r="P22" s="135">
        <v>25</v>
      </c>
      <c r="Q22" s="133">
        <v>743.48</v>
      </c>
      <c r="R22" s="135">
        <f>S22+T22+U22+V22+W22</f>
        <v>0</v>
      </c>
      <c r="S22" s="135">
        <v>0</v>
      </c>
      <c r="T22" s="135">
        <v>0</v>
      </c>
      <c r="U22" s="135">
        <v>0</v>
      </c>
      <c r="V22" s="135">
        <v>0</v>
      </c>
      <c r="W22" s="136">
        <v>0</v>
      </c>
    </row>
    <row r="23" spans="1:23" ht="16.5" customHeight="1" x14ac:dyDescent="0.25">
      <c r="A23" s="24" t="s">
        <v>49</v>
      </c>
      <c r="B23" s="31" t="s">
        <v>172</v>
      </c>
      <c r="C23" s="32"/>
      <c r="D23" s="33"/>
      <c r="E23" s="32"/>
      <c r="F23" s="33"/>
      <c r="G23" s="34"/>
      <c r="H23" s="33"/>
      <c r="I23" s="35"/>
      <c r="J23" s="130"/>
      <c r="K23" s="131"/>
      <c r="L23" s="133"/>
      <c r="M23" s="145"/>
      <c r="N23" s="145"/>
      <c r="O23" s="145"/>
      <c r="P23" s="145"/>
      <c r="Q23" s="145"/>
      <c r="R23" s="135"/>
      <c r="S23" s="135"/>
      <c r="T23" s="135"/>
      <c r="U23" s="135"/>
      <c r="V23" s="145"/>
      <c r="W23" s="136"/>
    </row>
    <row r="24" spans="1:23" ht="16.5" customHeight="1" x14ac:dyDescent="0.25">
      <c r="A24" s="24" t="s">
        <v>50</v>
      </c>
      <c r="B24" s="31" t="s">
        <v>116</v>
      </c>
      <c r="C24" s="32"/>
      <c r="D24" s="33"/>
      <c r="E24" s="32"/>
      <c r="F24" s="33"/>
      <c r="G24" s="34"/>
      <c r="H24" s="33"/>
      <c r="I24" s="35"/>
      <c r="J24" s="130">
        <v>3</v>
      </c>
      <c r="K24" s="131" t="s">
        <v>190</v>
      </c>
      <c r="L24" s="135">
        <f>L25+L26+L27</f>
        <v>2983852.9</v>
      </c>
      <c r="M24" s="135">
        <f t="shared" ref="M24:W24" si="4">M25+M26+M27</f>
        <v>7073.74</v>
      </c>
      <c r="N24" s="135">
        <f t="shared" ref="N24" si="5">N25+N26+N27</f>
        <v>27504.560000000001</v>
      </c>
      <c r="O24" s="135">
        <f t="shared" si="4"/>
        <v>11454.12</v>
      </c>
      <c r="P24" s="135">
        <f t="shared" si="4"/>
        <v>7959.38</v>
      </c>
      <c r="Q24" s="135">
        <f t="shared" si="4"/>
        <v>236342.67</v>
      </c>
      <c r="R24" s="135">
        <f t="shared" si="4"/>
        <v>569589.04</v>
      </c>
      <c r="S24" s="135">
        <f t="shared" si="4"/>
        <v>2744.3799999999997</v>
      </c>
      <c r="T24" s="135">
        <f t="shared" si="4"/>
        <v>1084.1300000000001</v>
      </c>
      <c r="U24" s="135">
        <f t="shared" si="4"/>
        <v>2818.49</v>
      </c>
      <c r="V24" s="135">
        <f t="shared" si="4"/>
        <v>556795.99</v>
      </c>
      <c r="W24" s="136">
        <f t="shared" si="4"/>
        <v>6146.05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0">
        <v>3.1</v>
      </c>
      <c r="K25" s="131" t="s">
        <v>45</v>
      </c>
      <c r="L25" s="133">
        <v>2983852.9</v>
      </c>
      <c r="M25" s="135">
        <v>7073.74</v>
      </c>
      <c r="N25" s="135">
        <v>27504.560000000001</v>
      </c>
      <c r="O25" s="135">
        <v>11454.12</v>
      </c>
      <c r="P25" s="135">
        <v>7959.38</v>
      </c>
      <c r="Q25" s="135">
        <v>236342.67</v>
      </c>
      <c r="R25" s="135">
        <f>S25+T25+U25+V25+W25</f>
        <v>569589.04</v>
      </c>
      <c r="S25" s="135">
        <f>1630+822.74+291.64</f>
        <v>2744.3799999999997</v>
      </c>
      <c r="T25" s="135">
        <v>1084.1300000000001</v>
      </c>
      <c r="U25" s="135">
        <v>2818.49</v>
      </c>
      <c r="V25" s="135">
        <v>556795.99</v>
      </c>
      <c r="W25" s="136">
        <v>6146.05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0">
        <v>3.2</v>
      </c>
      <c r="K26" s="131" t="s">
        <v>48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f t="shared" ref="R26" si="6">S26+T26+U26+V26+W26</f>
        <v>0</v>
      </c>
      <c r="S26" s="135">
        <v>0</v>
      </c>
      <c r="T26" s="135">
        <v>0</v>
      </c>
      <c r="U26" s="135">
        <v>0</v>
      </c>
      <c r="V26" s="135">
        <v>0</v>
      </c>
      <c r="W26" s="136">
        <v>0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0"/>
      <c r="K27" s="131"/>
      <c r="L27" s="135"/>
      <c r="M27" s="146"/>
      <c r="N27" s="146"/>
      <c r="O27" s="146"/>
      <c r="P27" s="146"/>
      <c r="Q27" s="146"/>
      <c r="R27" s="135"/>
      <c r="S27" s="145"/>
      <c r="T27" s="135"/>
      <c r="U27" s="135"/>
      <c r="V27" s="145"/>
      <c r="W27" s="149"/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0">
        <v>4</v>
      </c>
      <c r="K28" s="131" t="s">
        <v>191</v>
      </c>
      <c r="L28" s="135">
        <f>L29+L30+L31</f>
        <v>743357.75</v>
      </c>
      <c r="M28" s="135">
        <f t="shared" ref="M28:W28" si="7">M29+M30+M31</f>
        <v>1912.8900000000006</v>
      </c>
      <c r="N28" s="135">
        <f t="shared" ref="N28" si="8">N29+N30+N31</f>
        <v>4707.0999999999995</v>
      </c>
      <c r="O28" s="135">
        <f t="shared" si="7"/>
        <v>1937.9999999999998</v>
      </c>
      <c r="P28" s="135">
        <f t="shared" si="7"/>
        <v>2069.6699999999996</v>
      </c>
      <c r="Q28" s="135">
        <f t="shared" si="7"/>
        <v>68084.159999999974</v>
      </c>
      <c r="R28" s="135">
        <f t="shared" si="7"/>
        <v>182513.8899999999</v>
      </c>
      <c r="S28" s="135">
        <f t="shared" si="7"/>
        <v>-979.04999999999973</v>
      </c>
      <c r="T28" s="135">
        <f t="shared" si="7"/>
        <v>602.64000000000033</v>
      </c>
      <c r="U28" s="135">
        <f t="shared" si="7"/>
        <v>-5311.48</v>
      </c>
      <c r="V28" s="135">
        <f t="shared" si="7"/>
        <v>94010.140000000014</v>
      </c>
      <c r="W28" s="136">
        <f t="shared" si="7"/>
        <v>94191.64</v>
      </c>
    </row>
    <row r="29" spans="1:23" ht="15.75" x14ac:dyDescent="0.25">
      <c r="A29" s="45" t="s">
        <v>57</v>
      </c>
      <c r="B29" s="46" t="s">
        <v>39</v>
      </c>
      <c r="C29" s="41">
        <f>D29*12*7335.4</f>
        <v>279038.61599999998</v>
      </c>
      <c r="D29" s="47">
        <v>3.17</v>
      </c>
      <c r="E29" s="41">
        <f>F29*12*7335.4</f>
        <v>279038.61599999998</v>
      </c>
      <c r="F29" s="68">
        <v>3.17</v>
      </c>
      <c r="G29" s="43">
        <f>C29-E29</f>
        <v>0</v>
      </c>
      <c r="H29" s="47">
        <f>D29-F29</f>
        <v>0</v>
      </c>
      <c r="I29" s="35"/>
      <c r="J29" s="130">
        <v>4.0999999999999996</v>
      </c>
      <c r="K29" s="131" t="s">
        <v>52</v>
      </c>
      <c r="L29" s="135">
        <f t="shared" ref="L29:W30" si="9">L16+L21-L25</f>
        <v>549758.79</v>
      </c>
      <c r="M29" s="135">
        <f t="shared" si="9"/>
        <v>1150.6100000000006</v>
      </c>
      <c r="N29" s="135">
        <f t="shared" ref="N29" si="10">N16+N21-N25</f>
        <v>4608.07</v>
      </c>
      <c r="O29" s="135">
        <f t="shared" si="9"/>
        <v>1762.9099999999999</v>
      </c>
      <c r="P29" s="135">
        <f t="shared" si="9"/>
        <v>1293.5999999999995</v>
      </c>
      <c r="Q29" s="135">
        <f t="shared" si="9"/>
        <v>41271.319999999978</v>
      </c>
      <c r="R29" s="135">
        <f t="shared" si="9"/>
        <v>91781.619999999879</v>
      </c>
      <c r="S29" s="135">
        <f t="shared" si="9"/>
        <v>-979.04999999999973</v>
      </c>
      <c r="T29" s="135">
        <f t="shared" si="9"/>
        <v>602.64000000000033</v>
      </c>
      <c r="U29" s="135">
        <f t="shared" si="9"/>
        <v>-5311.48</v>
      </c>
      <c r="V29" s="135">
        <f t="shared" si="9"/>
        <v>94010.140000000014</v>
      </c>
      <c r="W29" s="136">
        <f>W16+W21-W25</f>
        <v>3459.37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0">
        <v>4.2</v>
      </c>
      <c r="K30" s="131" t="s">
        <v>54</v>
      </c>
      <c r="L30" s="135">
        <f t="shared" si="9"/>
        <v>193598.96000000002</v>
      </c>
      <c r="M30" s="135">
        <f t="shared" si="9"/>
        <v>762.28</v>
      </c>
      <c r="N30" s="135">
        <f t="shared" ref="N30" si="11">N17+N22-N26</f>
        <v>99.03</v>
      </c>
      <c r="O30" s="135">
        <f t="shared" si="9"/>
        <v>175.08999999999997</v>
      </c>
      <c r="P30" s="135">
        <f t="shared" si="9"/>
        <v>776.07</v>
      </c>
      <c r="Q30" s="135">
        <f t="shared" si="9"/>
        <v>26812.84</v>
      </c>
      <c r="R30" s="135">
        <f t="shared" si="9"/>
        <v>90732.27</v>
      </c>
      <c r="S30" s="135">
        <f t="shared" si="9"/>
        <v>0</v>
      </c>
      <c r="T30" s="135">
        <f t="shared" si="9"/>
        <v>0</v>
      </c>
      <c r="U30" s="135">
        <f t="shared" si="9"/>
        <v>0</v>
      </c>
      <c r="V30" s="135">
        <f t="shared" si="9"/>
        <v>0</v>
      </c>
      <c r="W30" s="136">
        <f t="shared" si="9"/>
        <v>90732.27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0"/>
      <c r="K31" s="131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0">
        <v>5</v>
      </c>
      <c r="K32" s="131" t="s">
        <v>56</v>
      </c>
      <c r="L32" s="135">
        <f>E120</f>
        <v>3061920.31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0">
        <v>6</v>
      </c>
      <c r="K33" s="131" t="s">
        <v>58</v>
      </c>
      <c r="L33" s="135">
        <f>L20-L32</f>
        <v>-32106.689999999944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0"/>
      <c r="K34" s="131" t="s">
        <v>59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0"/>
      <c r="K35" s="131" t="s">
        <v>61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0" t="s">
        <v>3</v>
      </c>
      <c r="K36" s="131" t="s">
        <v>3</v>
      </c>
      <c r="L36" s="133"/>
      <c r="M36" s="133"/>
      <c r="N36" s="133"/>
      <c r="O36" s="133"/>
      <c r="P36" s="133"/>
      <c r="Q36" s="133"/>
      <c r="R36" s="135"/>
      <c r="S36" s="135"/>
      <c r="T36" s="135"/>
      <c r="U36" s="135"/>
      <c r="V36" s="135"/>
      <c r="W36" s="134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0">
        <v>7</v>
      </c>
      <c r="K37" s="131" t="s">
        <v>66</v>
      </c>
      <c r="L37" s="135">
        <f>L24-L32</f>
        <v>-78067.410000000149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3"/>
      <c r="W37" s="134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0"/>
      <c r="K38" s="131" t="s">
        <v>69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</row>
    <row r="39" spans="1:23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0"/>
      <c r="K39" s="137"/>
      <c r="L39" s="135"/>
      <c r="M39" s="135"/>
      <c r="N39" s="135"/>
      <c r="O39" s="135"/>
      <c r="P39" s="135"/>
      <c r="Q39" s="135"/>
      <c r="R39" s="133"/>
      <c r="S39" s="133"/>
      <c r="T39" s="133"/>
      <c r="U39" s="133"/>
      <c r="V39" s="133"/>
      <c r="W39" s="134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5" t="s">
        <v>139</v>
      </c>
      <c r="K40" s="126" t="s">
        <v>192</v>
      </c>
      <c r="L40" s="132">
        <f>L13+L37</f>
        <v>-638501.15000000014</v>
      </c>
      <c r="M40" s="132"/>
      <c r="N40" s="132"/>
      <c r="O40" s="132"/>
      <c r="P40" s="132"/>
      <c r="Q40" s="132"/>
      <c r="R40" s="135"/>
      <c r="S40" s="135"/>
      <c r="T40" s="135"/>
      <c r="U40" s="135"/>
      <c r="V40" s="135"/>
      <c r="W40" s="136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0"/>
      <c r="K41" s="126" t="s">
        <v>3</v>
      </c>
      <c r="L41" s="135"/>
      <c r="M41" s="133"/>
      <c r="N41" s="133"/>
      <c r="O41" s="133"/>
      <c r="P41" s="133"/>
      <c r="Q41" s="133"/>
      <c r="R41" s="135"/>
      <c r="S41" s="135"/>
      <c r="T41" s="135"/>
      <c r="U41" s="135"/>
      <c r="V41" s="135"/>
      <c r="W41" s="136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0"/>
      <c r="K42" s="131" t="s">
        <v>179</v>
      </c>
      <c r="L42" s="133"/>
      <c r="M42" s="133"/>
      <c r="N42" s="133"/>
      <c r="O42" s="133"/>
      <c r="P42" s="133"/>
      <c r="Q42" s="133"/>
      <c r="R42" s="135"/>
      <c r="S42" s="135"/>
      <c r="T42" s="135"/>
      <c r="U42" s="135"/>
      <c r="V42" s="135"/>
      <c r="W42" s="136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0"/>
      <c r="K43" s="131" t="s">
        <v>180</v>
      </c>
      <c r="L43" s="135">
        <f>8100+28800</f>
        <v>36900</v>
      </c>
      <c r="M43" s="144"/>
      <c r="N43" s="144"/>
      <c r="O43" s="144"/>
      <c r="P43" s="144"/>
      <c r="Q43" s="144"/>
      <c r="R43" s="135"/>
      <c r="S43" s="135"/>
      <c r="T43" s="135"/>
      <c r="U43" s="135"/>
      <c r="V43" s="135"/>
      <c r="W43" s="136"/>
    </row>
    <row r="44" spans="1:23" ht="15.75" x14ac:dyDescent="0.25">
      <c r="A44" s="45" t="s">
        <v>79</v>
      </c>
      <c r="B44" s="49" t="s">
        <v>80</v>
      </c>
      <c r="C44" s="41">
        <f>D44*12*7335.4</f>
        <v>117953.232</v>
      </c>
      <c r="D44" s="47">
        <v>1.34</v>
      </c>
      <c r="E44" s="41">
        <f>F44*12*7335.4</f>
        <v>117953.232</v>
      </c>
      <c r="F44" s="47">
        <v>1.34</v>
      </c>
      <c r="G44" s="43">
        <f>C44-E44</f>
        <v>0</v>
      </c>
      <c r="H44" s="47">
        <f>D44-F44</f>
        <v>0</v>
      </c>
      <c r="I44" s="35"/>
      <c r="J44" s="130"/>
      <c r="K44" s="131"/>
      <c r="L44" s="135"/>
      <c r="M44" s="133"/>
      <c r="N44" s="133"/>
      <c r="O44" s="133"/>
      <c r="P44" s="133"/>
      <c r="Q44" s="133"/>
      <c r="R44" s="135"/>
      <c r="S44" s="135"/>
      <c r="T44" s="135"/>
      <c r="U44" s="135"/>
      <c r="V44" s="135"/>
      <c r="W44" s="136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0"/>
      <c r="K45" s="131"/>
      <c r="L45" s="132"/>
      <c r="M45" s="133"/>
      <c r="N45" s="133"/>
      <c r="O45" s="133"/>
      <c r="P45" s="133"/>
      <c r="Q45" s="133"/>
      <c r="R45" s="135"/>
      <c r="S45" s="135"/>
      <c r="T45" s="135"/>
      <c r="U45" s="135"/>
      <c r="V45" s="135"/>
      <c r="W45" s="136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0"/>
      <c r="K46" s="126"/>
      <c r="L46" s="133"/>
      <c r="M46" s="133"/>
      <c r="N46" s="133"/>
      <c r="O46" s="133"/>
      <c r="P46" s="133"/>
      <c r="Q46" s="133"/>
      <c r="R46" s="135"/>
      <c r="S46" s="135"/>
      <c r="T46" s="135"/>
      <c r="U46" s="135"/>
      <c r="V46" s="135"/>
      <c r="W46" s="136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0"/>
      <c r="K47" s="126" t="s">
        <v>76</v>
      </c>
      <c r="L47" s="133"/>
      <c r="M47" s="133"/>
      <c r="N47" s="133"/>
      <c r="O47" s="133"/>
      <c r="P47" s="133"/>
      <c r="Q47" s="133"/>
      <c r="R47" s="135"/>
      <c r="S47" s="135"/>
      <c r="T47" s="135"/>
      <c r="U47" s="135"/>
      <c r="V47" s="135"/>
      <c r="W47" s="136"/>
    </row>
    <row r="48" spans="1:23" ht="16.5" thickBot="1" x14ac:dyDescent="0.3">
      <c r="A48" s="45" t="s">
        <v>84</v>
      </c>
      <c r="B48" s="49" t="s">
        <v>85</v>
      </c>
      <c r="C48" s="41">
        <f>D48*12*7335.4</f>
        <v>49293.887999999999</v>
      </c>
      <c r="D48" s="47">
        <v>0.56000000000000005</v>
      </c>
      <c r="E48" s="41">
        <f>F48*12*7335.4</f>
        <v>49293.887999999999</v>
      </c>
      <c r="F48" s="47">
        <v>0.56000000000000005</v>
      </c>
      <c r="G48" s="43">
        <f>C48-E48</f>
        <v>0</v>
      </c>
      <c r="H48" s="47">
        <f>D48-F48</f>
        <v>0</v>
      </c>
      <c r="I48" s="35"/>
      <c r="J48" s="138"/>
      <c r="K48" s="139" t="s">
        <v>178</v>
      </c>
      <c r="L48" s="139"/>
      <c r="M48" s="139"/>
      <c r="N48" s="139"/>
      <c r="O48" s="139"/>
      <c r="P48" s="139"/>
      <c r="Q48" s="139"/>
      <c r="R48" s="140"/>
      <c r="S48" s="140"/>
      <c r="T48" s="140"/>
      <c r="U48" s="140"/>
      <c r="V48" s="140"/>
      <c r="W48" s="141"/>
    </row>
    <row r="49" spans="1:23" ht="15.75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K49" s="3"/>
      <c r="L49" s="3"/>
      <c r="M49" s="3"/>
      <c r="N49" s="3"/>
      <c r="O49" s="3"/>
      <c r="P49" s="3"/>
      <c r="Q49" s="3"/>
      <c r="R49" s="142"/>
      <c r="S49" s="142"/>
      <c r="T49" s="142"/>
      <c r="U49" s="142"/>
      <c r="V49" s="142"/>
      <c r="W49" s="3"/>
    </row>
    <row r="50" spans="1:23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K50" s="3" t="s">
        <v>3</v>
      </c>
      <c r="L50" s="3"/>
      <c r="M50" s="3"/>
      <c r="N50" s="3"/>
      <c r="O50" s="3"/>
      <c r="P50" s="3"/>
      <c r="Q50" s="3"/>
      <c r="R50" s="142"/>
      <c r="S50" s="142"/>
      <c r="T50" s="142"/>
      <c r="U50" s="142"/>
      <c r="V50" s="3"/>
      <c r="W50" s="3"/>
    </row>
    <row r="51" spans="1:23" ht="15.75" x14ac:dyDescent="0.25">
      <c r="A51" s="40" t="s">
        <v>88</v>
      </c>
      <c r="B51" s="31" t="s">
        <v>89</v>
      </c>
      <c r="C51" s="41">
        <f>D51*12*7335.4</f>
        <v>378506.63999999996</v>
      </c>
      <c r="D51" s="42">
        <v>4.3</v>
      </c>
      <c r="E51" s="41">
        <f>F51*12*7335.4</f>
        <v>378506.63999999996</v>
      </c>
      <c r="F51" s="42">
        <v>4.3</v>
      </c>
      <c r="G51" s="43">
        <f>C51-E51</f>
        <v>0</v>
      </c>
      <c r="H51" s="47">
        <f>D51-F51</f>
        <v>0</v>
      </c>
      <c r="I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 t="s">
        <v>181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x14ac:dyDescent="0.25">
      <c r="A53" s="40" t="s">
        <v>92</v>
      </c>
      <c r="B53" s="31" t="s">
        <v>121</v>
      </c>
      <c r="C53" s="60"/>
      <c r="D53" s="61"/>
      <c r="E53" s="60"/>
      <c r="F53" s="61"/>
      <c r="G53" s="62"/>
      <c r="H53" s="61"/>
      <c r="I53" s="35"/>
      <c r="K53" s="3"/>
      <c r="L53" s="3"/>
      <c r="M53" s="3"/>
      <c r="N53" s="3"/>
      <c r="O53" s="3"/>
      <c r="P53" s="3"/>
      <c r="Q53" s="3"/>
      <c r="R53" s="142"/>
      <c r="S53" s="142"/>
      <c r="T53" s="142"/>
      <c r="U53" s="142"/>
      <c r="V53" s="142"/>
      <c r="W53" s="142"/>
    </row>
    <row r="54" spans="1:23" ht="15.75" x14ac:dyDescent="0.25">
      <c r="A54" s="24" t="s">
        <v>49</v>
      </c>
      <c r="B54" s="31" t="s">
        <v>120</v>
      </c>
      <c r="C54" s="60"/>
      <c r="D54" s="61"/>
      <c r="E54" s="60"/>
      <c r="F54" s="61"/>
      <c r="G54" s="62"/>
      <c r="H54" s="61"/>
      <c r="I54" s="35"/>
      <c r="K54" s="3"/>
      <c r="R54" s="142"/>
      <c r="S54" s="142"/>
      <c r="T54" s="142"/>
      <c r="U54" s="142"/>
      <c r="V54" s="142"/>
    </row>
    <row r="55" spans="1:23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/>
      <c r="L55" s="129"/>
      <c r="M55" s="129"/>
      <c r="N55" s="129"/>
      <c r="O55" s="129"/>
      <c r="P55" s="129"/>
      <c r="Q55" s="129"/>
      <c r="R55" s="142"/>
      <c r="S55" s="142"/>
      <c r="T55" s="142"/>
      <c r="U55" s="142"/>
    </row>
    <row r="56" spans="1:23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100</v>
      </c>
      <c r="B62" s="49" t="s">
        <v>101</v>
      </c>
      <c r="C62" s="41">
        <f>D62*12*7335.4</f>
        <v>413716.56</v>
      </c>
      <c r="D62" s="47">
        <v>4.7</v>
      </c>
      <c r="E62" s="41">
        <f>F62*12*7335.4</f>
        <v>413716.56</v>
      </c>
      <c r="F62" s="47">
        <v>4.7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152</v>
      </c>
      <c r="C66" s="64"/>
      <c r="D66" s="147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153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48" t="s">
        <v>154</v>
      </c>
      <c r="B68" s="31" t="s">
        <v>155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156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157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158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159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160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161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162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163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164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173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107</v>
      </c>
      <c r="B80" s="49" t="s">
        <v>108</v>
      </c>
      <c r="C80" s="64"/>
      <c r="D80" s="147"/>
      <c r="E80" s="64"/>
      <c r="F80" s="65"/>
      <c r="G80" s="66"/>
      <c r="H80" s="65"/>
      <c r="I80" s="35"/>
    </row>
    <row r="81" spans="1:11" x14ac:dyDescent="0.25">
      <c r="A81" s="24" t="s">
        <v>102</v>
      </c>
      <c r="B81" s="31" t="s">
        <v>165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166</v>
      </c>
      <c r="B82" s="31" t="s">
        <v>167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168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169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170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171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174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123</v>
      </c>
      <c r="B89" s="49" t="s">
        <v>125</v>
      </c>
      <c r="C89" s="41">
        <f>D89*12*7335.4</f>
        <v>2640.7439999999997</v>
      </c>
      <c r="D89" s="68">
        <v>0.03</v>
      </c>
      <c r="E89" s="41">
        <v>2555.2800000000002</v>
      </c>
      <c r="F89" s="42">
        <v>0.03</v>
      </c>
      <c r="G89" s="43">
        <f>C89-E89</f>
        <v>85.463999999999487</v>
      </c>
      <c r="H89" s="47">
        <f>D89-F89</f>
        <v>0</v>
      </c>
      <c r="I89" s="35"/>
    </row>
    <row r="90" spans="1:11" x14ac:dyDescent="0.25">
      <c r="A90" s="40" t="s">
        <v>124</v>
      </c>
      <c r="B90" s="31" t="s">
        <v>126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127</v>
      </c>
      <c r="B91" s="109" t="s">
        <v>114</v>
      </c>
      <c r="C91" s="41">
        <f>D91*12*7335.4</f>
        <v>147881.66399999999</v>
      </c>
      <c r="D91" s="68">
        <v>1.68</v>
      </c>
      <c r="E91" s="41">
        <f>F91*12*7335.4</f>
        <v>147881.66399999999</v>
      </c>
      <c r="F91" s="68">
        <v>1.68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122</v>
      </c>
      <c r="B92" s="108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110</v>
      </c>
      <c r="B93" s="49" t="s">
        <v>117</v>
      </c>
      <c r="C93" s="41">
        <f>D93*12*7335.4</f>
        <v>169887.864</v>
      </c>
      <c r="D93" s="68">
        <v>1.93</v>
      </c>
      <c r="E93" s="41">
        <f>F93*12*7335.4</f>
        <v>169887.864</v>
      </c>
      <c r="F93" s="68">
        <v>1.93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111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112</v>
      </c>
      <c r="B95" s="49" t="s">
        <v>106</v>
      </c>
      <c r="C95" s="41">
        <f>D95*12*7335.4</f>
        <v>55455.624000000003</v>
      </c>
      <c r="D95" s="47">
        <v>0.63</v>
      </c>
      <c r="E95" s="41">
        <f>F95*12*7335.4</f>
        <v>55455.624000000003</v>
      </c>
      <c r="F95" s="68">
        <v>0.63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113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141</v>
      </c>
      <c r="B97" s="49" t="s">
        <v>85</v>
      </c>
      <c r="C97" s="41">
        <f>D97*12*7335.4</f>
        <v>60737.111999999994</v>
      </c>
      <c r="D97" s="78">
        <v>0.69</v>
      </c>
      <c r="E97" s="41">
        <f>F97*12*7335.4</f>
        <v>60737.111999999994</v>
      </c>
      <c r="F97" s="68">
        <v>0.69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0"/>
      <c r="E98" s="55"/>
      <c r="F98" s="51"/>
      <c r="G98" s="52"/>
      <c r="H98" s="51"/>
      <c r="I98" s="44"/>
    </row>
    <row r="99" spans="1:9" x14ac:dyDescent="0.25">
      <c r="A99" s="45" t="s">
        <v>128</v>
      </c>
      <c r="B99" s="49" t="s">
        <v>85</v>
      </c>
      <c r="C99" s="41">
        <f>D99*12*7335.4</f>
        <v>88905.04800000001</v>
      </c>
      <c r="D99" s="78">
        <v>1.01</v>
      </c>
      <c r="E99" s="41">
        <f>F99*12*7335.4</f>
        <v>88905.04800000001</v>
      </c>
      <c r="F99" s="78">
        <v>1.01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142</v>
      </c>
      <c r="B100" s="31"/>
      <c r="C100" s="50"/>
      <c r="D100" s="110"/>
      <c r="E100" s="50"/>
      <c r="F100" s="51"/>
      <c r="G100" s="52"/>
      <c r="H100" s="51"/>
      <c r="I100" s="44"/>
    </row>
    <row r="101" spans="1:9" x14ac:dyDescent="0.25">
      <c r="A101" s="53" t="s">
        <v>143</v>
      </c>
      <c r="B101" s="54"/>
      <c r="C101" s="55"/>
      <c r="D101" s="111"/>
      <c r="E101" s="55"/>
      <c r="F101" s="56"/>
      <c r="G101" s="57"/>
      <c r="H101" s="56"/>
      <c r="I101" s="44"/>
    </row>
    <row r="102" spans="1:9" x14ac:dyDescent="0.25">
      <c r="A102" s="40" t="s">
        <v>144</v>
      </c>
      <c r="B102" s="49" t="s">
        <v>85</v>
      </c>
      <c r="C102" s="41">
        <f>D102*12*7335.4</f>
        <v>48413.64</v>
      </c>
      <c r="D102" s="110">
        <v>0.55000000000000004</v>
      </c>
      <c r="E102" s="41">
        <f>F102*12*7335.4</f>
        <v>48413.64</v>
      </c>
      <c r="F102" s="110">
        <v>0.55000000000000004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145</v>
      </c>
      <c r="B103" s="31"/>
      <c r="C103" s="50"/>
      <c r="D103" s="110"/>
      <c r="E103" s="50"/>
      <c r="F103" s="51"/>
      <c r="G103" s="52"/>
      <c r="H103" s="51"/>
      <c r="I103" s="44"/>
    </row>
    <row r="104" spans="1:9" x14ac:dyDescent="0.25">
      <c r="A104" s="45" t="s">
        <v>182</v>
      </c>
      <c r="B104" s="49" t="s">
        <v>85</v>
      </c>
      <c r="C104" s="41">
        <f>D104*12*7335.4</f>
        <v>15844.464</v>
      </c>
      <c r="D104" s="78">
        <v>0.18</v>
      </c>
      <c r="E104" s="41">
        <v>17164.84</v>
      </c>
      <c r="F104" s="68">
        <v>0.2</v>
      </c>
      <c r="G104" s="43">
        <f>C104-E104</f>
        <v>-1320.3760000000002</v>
      </c>
      <c r="H104" s="47">
        <f>D104-F104</f>
        <v>-2.0000000000000018E-2</v>
      </c>
      <c r="I104" s="98"/>
    </row>
    <row r="105" spans="1:9" x14ac:dyDescent="0.25">
      <c r="A105" s="53" t="s">
        <v>183</v>
      </c>
      <c r="B105" s="54"/>
      <c r="C105" s="50"/>
      <c r="D105" s="110"/>
      <c r="E105" s="55"/>
      <c r="F105" s="51"/>
      <c r="G105" s="52"/>
      <c r="H105" s="51"/>
      <c r="I105" s="44"/>
    </row>
    <row r="106" spans="1:9" x14ac:dyDescent="0.25">
      <c r="A106" s="45" t="s">
        <v>184</v>
      </c>
      <c r="B106" s="49"/>
      <c r="C106" s="41">
        <f>D106*12*7335.4</f>
        <v>205978.03199999998</v>
      </c>
      <c r="D106" s="68">
        <v>2.34</v>
      </c>
      <c r="E106" s="41">
        <f>F106*12*7335.4</f>
        <v>205978.03199999998</v>
      </c>
      <c r="F106" s="68">
        <v>2.34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146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175</v>
      </c>
      <c r="B108" s="49"/>
      <c r="C108" s="71">
        <f>C19+C29+C44+C48+C51+C62+C89+C91+C93+C95+C97+C99+C106+C102+C104</f>
        <v>2266638.6000000006</v>
      </c>
      <c r="D108" s="78">
        <f>D19+D29+D44+D48+D51+D62+D89+D91+D93+D95+D97+D99+D106+D102+D104</f>
        <v>25.750000000000004</v>
      </c>
      <c r="E108" s="71">
        <f>E19+E29+E44+E48+E51+E62+E89+E91+E93+E95+E97+E99+E106+E102+E104</f>
        <v>2267873.5120000001</v>
      </c>
      <c r="F108" s="78">
        <f>F19+F29+F44+F48+F51+F62+F89+F91+F93+F95+F97+F99+F106+F102+F104</f>
        <v>25.770000000000003</v>
      </c>
      <c r="G108" s="43">
        <f>C108-E108</f>
        <v>-1234.9119999995455</v>
      </c>
      <c r="H108" s="47">
        <f>D108-F108</f>
        <v>-1.9999999999999574E-2</v>
      </c>
      <c r="I108" s="35"/>
    </row>
    <row r="109" spans="1:9" x14ac:dyDescent="0.25">
      <c r="A109" s="73" t="s">
        <v>176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148</v>
      </c>
      <c r="B110" s="31"/>
      <c r="C110" s="41">
        <f>C112+C115+C118</f>
        <v>763175.01599999995</v>
      </c>
      <c r="D110" s="77">
        <f>D112+D115+D118</f>
        <v>8.67</v>
      </c>
      <c r="E110" s="41">
        <f>E112+E115+E118</f>
        <v>794046.79799999984</v>
      </c>
      <c r="F110" s="77">
        <f>F112+F115+F118</f>
        <v>9.02</v>
      </c>
      <c r="G110" s="78">
        <f>C110-E110</f>
        <v>-30871.78199999989</v>
      </c>
      <c r="H110" s="47">
        <f>D110-F110</f>
        <v>-0.34999999999999964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149</v>
      </c>
      <c r="B112" s="49" t="s">
        <v>130</v>
      </c>
      <c r="C112" s="41">
        <f>D112*12*7335.4</f>
        <v>111791.496</v>
      </c>
      <c r="D112" s="96">
        <v>1.27</v>
      </c>
      <c r="E112" s="41">
        <v>142663.31</v>
      </c>
      <c r="F112" s="68">
        <v>1.62</v>
      </c>
      <c r="G112" s="97">
        <f>C112-E112</f>
        <v>-30871.813999999998</v>
      </c>
      <c r="H112" s="82">
        <f>D112-F112</f>
        <v>-0.35000000000000009</v>
      </c>
      <c r="I112" s="98"/>
    </row>
    <row r="113" spans="1:9" x14ac:dyDescent="0.25">
      <c r="A113" s="83" t="s">
        <v>109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129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63" t="s">
        <v>150</v>
      </c>
      <c r="B115" s="109" t="s">
        <v>114</v>
      </c>
      <c r="C115" s="41">
        <f>D115*12*7335.4</f>
        <v>599448.88799999992</v>
      </c>
      <c r="D115" s="103">
        <v>6.81</v>
      </c>
      <c r="E115" s="41">
        <f>F115*12*7335.4</f>
        <v>599448.88799999992</v>
      </c>
      <c r="F115" s="68">
        <v>6.81</v>
      </c>
      <c r="G115" s="97">
        <f>C115-E115</f>
        <v>0</v>
      </c>
      <c r="H115" s="82">
        <f>D115-F115</f>
        <v>0</v>
      </c>
      <c r="I115" s="150"/>
    </row>
    <row r="116" spans="1:9" x14ac:dyDescent="0.25">
      <c r="A116" s="83" t="s">
        <v>147</v>
      </c>
      <c r="B116" s="31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131</v>
      </c>
      <c r="B117" s="31"/>
      <c r="C117" s="99"/>
      <c r="D117" s="100"/>
      <c r="E117" s="101"/>
      <c r="F117" s="85"/>
      <c r="G117" s="102"/>
      <c r="H117" s="85"/>
      <c r="I117" s="44"/>
    </row>
    <row r="118" spans="1:9" x14ac:dyDescent="0.25">
      <c r="A118" s="63" t="s">
        <v>151</v>
      </c>
      <c r="B118" s="49" t="s">
        <v>118</v>
      </c>
      <c r="C118" s="41">
        <f>D118*12*7335.4</f>
        <v>51934.631999999998</v>
      </c>
      <c r="D118" s="96">
        <v>0.59</v>
      </c>
      <c r="E118" s="41">
        <v>51934.6</v>
      </c>
      <c r="F118" s="68">
        <v>0.59</v>
      </c>
      <c r="G118" s="97">
        <f>C118-E118</f>
        <v>3.19999999992433E-2</v>
      </c>
      <c r="H118" s="82">
        <f>D118-F118</f>
        <v>0</v>
      </c>
      <c r="I118" s="35"/>
    </row>
    <row r="119" spans="1:9" x14ac:dyDescent="0.25">
      <c r="A119" s="83" t="s">
        <v>119</v>
      </c>
      <c r="B119" s="54"/>
      <c r="C119" s="104"/>
      <c r="D119" s="105"/>
      <c r="E119" s="106"/>
      <c r="F119" s="86"/>
      <c r="G119" s="107"/>
      <c r="H119" s="86"/>
      <c r="I119" s="35"/>
    </row>
    <row r="120" spans="1:9" x14ac:dyDescent="0.25">
      <c r="A120" s="45" t="s">
        <v>115</v>
      </c>
      <c r="B120" s="88"/>
      <c r="C120" s="87">
        <f>C108+C110</f>
        <v>3029813.6160000004</v>
      </c>
      <c r="D120" s="68">
        <f>D108+D110</f>
        <v>34.42</v>
      </c>
      <c r="E120" s="87">
        <f>E108+E110</f>
        <v>3061920.31</v>
      </c>
      <c r="F120" s="68">
        <f>F108+F110</f>
        <v>34.790000000000006</v>
      </c>
      <c r="G120" s="78">
        <f>C120-E120</f>
        <v>-32106.693999999668</v>
      </c>
      <c r="H120" s="47">
        <f>D120-F120</f>
        <v>-0.37000000000000455</v>
      </c>
      <c r="I120" s="35"/>
    </row>
    <row r="121" spans="1:9" ht="15.75" thickBot="1" x14ac:dyDescent="0.3">
      <c r="A121" s="89" t="s">
        <v>177</v>
      </c>
      <c r="B121" s="90"/>
      <c r="C121" s="89"/>
      <c r="D121" s="91"/>
      <c r="E121" s="89"/>
      <c r="F121" s="92"/>
      <c r="G121" s="93"/>
      <c r="H121" s="92"/>
      <c r="I121" s="35"/>
    </row>
    <row r="122" spans="1:9" x14ac:dyDescent="0.25">
      <c r="A122" s="4"/>
      <c r="B122" s="4"/>
      <c r="C122" s="4"/>
      <c r="D122" s="35"/>
      <c r="E122" s="4"/>
      <c r="F122" s="4"/>
      <c r="G122" s="4"/>
      <c r="H122" s="4"/>
      <c r="I122" s="35"/>
    </row>
    <row r="123" spans="1:9" ht="15.75" x14ac:dyDescent="0.25">
      <c r="A123" s="3" t="s">
        <v>181</v>
      </c>
      <c r="B123" s="3"/>
      <c r="C123" s="3"/>
      <c r="D123" s="3"/>
      <c r="E123" s="3"/>
      <c r="F123" s="3"/>
      <c r="G123" s="3"/>
      <c r="H123" s="35"/>
      <c r="I123" s="35"/>
    </row>
    <row r="124" spans="1:9" ht="15.75" x14ac:dyDescent="0.25">
      <c r="A124" s="3" t="s">
        <v>3</v>
      </c>
      <c r="B124" s="3"/>
      <c r="C124" s="3"/>
      <c r="D124" s="35"/>
      <c r="E124" s="3"/>
      <c r="F124" s="142"/>
      <c r="G124" s="3"/>
      <c r="H124" s="3"/>
      <c r="I124" s="3"/>
    </row>
    <row r="125" spans="1:9" x14ac:dyDescent="0.25">
      <c r="F125" s="129"/>
    </row>
    <row r="126" spans="1:9" x14ac:dyDescent="0.25">
      <c r="F126" s="129"/>
    </row>
    <row r="127" spans="1:9" x14ac:dyDescent="0.25">
      <c r="F127" s="129"/>
    </row>
    <row r="128" spans="1:9" x14ac:dyDescent="0.25">
      <c r="F128" s="151"/>
      <c r="G128" s="151"/>
      <c r="H128" s="151"/>
    </row>
    <row r="129" spans="4:12" x14ac:dyDescent="0.25">
      <c r="D129" s="151"/>
      <c r="E129" s="151"/>
      <c r="F129" s="152"/>
      <c r="G129" s="152"/>
      <c r="H129" s="152"/>
      <c r="I129" s="152"/>
      <c r="J129" s="151"/>
      <c r="K129" s="151"/>
      <c r="L129" s="151"/>
    </row>
    <row r="130" spans="4:12" x14ac:dyDescent="0.25">
      <c r="D130" s="151"/>
      <c r="E130" s="152"/>
      <c r="F130" s="152"/>
      <c r="G130" s="152"/>
      <c r="H130" s="152"/>
      <c r="I130" s="152"/>
      <c r="J130" s="152"/>
      <c r="K130" s="153"/>
      <c r="L130" s="151"/>
    </row>
    <row r="131" spans="4:12" x14ac:dyDescent="0.25">
      <c r="D131" s="151"/>
      <c r="E131" s="152"/>
      <c r="F131" s="152"/>
      <c r="G131" s="152"/>
      <c r="H131" s="152"/>
      <c r="I131" s="152"/>
      <c r="J131" s="151"/>
      <c r="K131" s="151"/>
      <c r="L131" s="151"/>
    </row>
    <row r="132" spans="4:12" x14ac:dyDescent="0.25">
      <c r="D132" s="151"/>
      <c r="E132" s="151"/>
      <c r="F132" s="152"/>
      <c r="G132" s="151"/>
      <c r="H132" s="152"/>
      <c r="I132" s="152"/>
      <c r="J132" s="151"/>
      <c r="K132" s="151"/>
      <c r="L132" s="151"/>
    </row>
    <row r="133" spans="4:12" x14ac:dyDescent="0.25">
      <c r="D133" s="151"/>
      <c r="E133" s="151"/>
      <c r="F133" s="151"/>
      <c r="G133" s="151"/>
      <c r="H133" s="151"/>
      <c r="I133" s="152"/>
      <c r="J133" s="151"/>
      <c r="K133" s="151"/>
      <c r="L133" s="151"/>
    </row>
    <row r="134" spans="4:12" x14ac:dyDescent="0.25">
      <c r="D134" s="151"/>
      <c r="E134" s="151"/>
      <c r="F134" s="151"/>
      <c r="G134" s="151"/>
      <c r="H134" s="151"/>
      <c r="I134" s="152"/>
      <c r="J134" s="151"/>
      <c r="K134" s="151"/>
      <c r="L134" s="151"/>
    </row>
    <row r="135" spans="4:12" x14ac:dyDescent="0.25"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4:12" x14ac:dyDescent="0.25"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4:12" x14ac:dyDescent="0.25">
      <c r="D137" s="151"/>
      <c r="E137" s="151"/>
      <c r="F137" s="151"/>
      <c r="G137" s="152"/>
      <c r="H137" s="152"/>
      <c r="I137" s="152"/>
      <c r="J137" s="151"/>
      <c r="K137" s="151"/>
      <c r="L137" s="151"/>
    </row>
    <row r="138" spans="4:12" x14ac:dyDescent="0.25">
      <c r="D138" s="151"/>
      <c r="E138" s="151"/>
      <c r="F138" s="151"/>
      <c r="G138" s="152"/>
      <c r="H138" s="152"/>
      <c r="I138" s="152"/>
      <c r="J138" s="151"/>
      <c r="K138" s="151"/>
      <c r="L138" s="151"/>
    </row>
    <row r="139" spans="4:12" x14ac:dyDescent="0.25">
      <c r="D139" s="151"/>
      <c r="E139" s="151"/>
      <c r="F139" s="151"/>
      <c r="G139" s="152"/>
      <c r="H139" s="152"/>
      <c r="I139" s="152"/>
      <c r="J139" s="151"/>
      <c r="K139" s="151"/>
      <c r="L139" s="151"/>
    </row>
    <row r="140" spans="4:12" x14ac:dyDescent="0.25">
      <c r="D140" s="151"/>
      <c r="E140" s="151"/>
      <c r="F140" s="151"/>
      <c r="G140" s="152"/>
      <c r="H140" s="151"/>
      <c r="I140" s="152"/>
      <c r="J140" s="151"/>
      <c r="K140" s="151"/>
      <c r="L140" s="151"/>
    </row>
    <row r="141" spans="4:12" x14ac:dyDescent="0.25"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4:12" x14ac:dyDescent="0.25"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4:12" x14ac:dyDescent="0.25"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4:12" x14ac:dyDescent="0.25">
      <c r="D144" s="151"/>
      <c r="E144" s="151"/>
      <c r="F144" s="151"/>
      <c r="G144" s="152"/>
      <c r="H144" s="151"/>
      <c r="I144" s="151"/>
      <c r="J144" s="151"/>
      <c r="K144" s="151"/>
      <c r="L144" s="151"/>
    </row>
    <row r="145" spans="4:12" x14ac:dyDescent="0.25">
      <c r="D145" s="151"/>
      <c r="E145" s="151"/>
      <c r="F145" s="151"/>
      <c r="G145" s="152"/>
      <c r="H145" s="151"/>
      <c r="I145" s="151"/>
      <c r="J145" s="151"/>
      <c r="K145" s="151"/>
      <c r="L145" s="151"/>
    </row>
    <row r="146" spans="4:12" x14ac:dyDescent="0.25">
      <c r="D146" s="151"/>
      <c r="E146" s="151"/>
      <c r="F146" s="151"/>
      <c r="G146" s="152"/>
      <c r="H146" s="152"/>
      <c r="I146" s="151"/>
      <c r="J146" s="151"/>
      <c r="K146" s="151"/>
      <c r="L146" s="151"/>
    </row>
    <row r="147" spans="4:12" x14ac:dyDescent="0.25">
      <c r="D147" s="151"/>
      <c r="E147" s="151"/>
      <c r="F147" s="151"/>
      <c r="G147" s="152"/>
      <c r="H147" s="151"/>
      <c r="I147" s="151"/>
      <c r="J147" s="151"/>
      <c r="K147" s="151"/>
      <c r="L147" s="151"/>
    </row>
    <row r="148" spans="4:12" x14ac:dyDescent="0.25">
      <c r="D148" s="151"/>
      <c r="E148" s="151"/>
      <c r="F148" s="151"/>
      <c r="G148" s="152"/>
      <c r="H148" s="151"/>
      <c r="I148" s="151"/>
      <c r="J148" s="151"/>
      <c r="K148" s="151"/>
      <c r="L148" s="151"/>
    </row>
    <row r="149" spans="4:12" x14ac:dyDescent="0.25"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4:12" x14ac:dyDescent="0.25">
      <c r="D150" s="151"/>
      <c r="E150" s="151"/>
      <c r="F150" s="151"/>
      <c r="G150" s="154"/>
      <c r="H150" s="151"/>
      <c r="I150" s="151"/>
      <c r="J150" s="151"/>
      <c r="K150" s="151"/>
      <c r="L150" s="151"/>
    </row>
    <row r="151" spans="4:12" x14ac:dyDescent="0.25">
      <c r="D151" s="151"/>
      <c r="E151" s="151"/>
      <c r="F151" s="151"/>
      <c r="G151" s="152"/>
      <c r="H151" s="151"/>
      <c r="I151" s="151"/>
      <c r="J151" s="151"/>
      <c r="K151" s="151"/>
      <c r="L151" s="151"/>
    </row>
    <row r="152" spans="4:12" x14ac:dyDescent="0.25">
      <c r="D152" s="151"/>
      <c r="E152" s="151"/>
      <c r="F152" s="151"/>
      <c r="G152" s="152"/>
      <c r="H152" s="151"/>
      <c r="I152" s="152"/>
      <c r="J152" s="151"/>
      <c r="K152" s="151"/>
      <c r="L152" s="151"/>
    </row>
    <row r="153" spans="4:12" x14ac:dyDescent="0.25">
      <c r="D153" s="151"/>
      <c r="E153" s="151"/>
      <c r="F153" s="151"/>
      <c r="G153" s="152"/>
      <c r="H153" s="151"/>
      <c r="I153" s="151"/>
      <c r="J153" s="151"/>
      <c r="K153" s="151"/>
      <c r="L153" s="151"/>
    </row>
    <row r="154" spans="4:12" x14ac:dyDescent="0.25">
      <c r="D154" s="151"/>
      <c r="E154" s="151"/>
      <c r="F154" s="151"/>
      <c r="G154" s="152"/>
      <c r="H154" s="151"/>
      <c r="I154" s="151"/>
      <c r="J154" s="151"/>
      <c r="K154" s="151"/>
      <c r="L154" s="151"/>
    </row>
    <row r="155" spans="4:12" x14ac:dyDescent="0.25">
      <c r="D155" s="151"/>
      <c r="E155" s="151"/>
      <c r="F155" s="151"/>
      <c r="G155" s="154"/>
      <c r="H155" s="151"/>
      <c r="I155" s="151"/>
      <c r="J155" s="151"/>
      <c r="K155" s="151"/>
      <c r="L155" s="151"/>
    </row>
    <row r="156" spans="4:12" x14ac:dyDescent="0.25"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4:12" x14ac:dyDescent="0.25">
      <c r="D157" s="151"/>
      <c r="E157" s="151"/>
      <c r="F157" s="151"/>
      <c r="G157" s="154"/>
      <c r="H157" s="151"/>
      <c r="I157" s="151"/>
      <c r="J157" s="151"/>
      <c r="K157" s="151"/>
      <c r="L157" s="151"/>
    </row>
    <row r="158" spans="4:12" x14ac:dyDescent="0.25">
      <c r="D158" s="151"/>
      <c r="E158" s="151"/>
      <c r="F158" s="151"/>
      <c r="G158" s="154"/>
      <c r="H158" s="151"/>
      <c r="I158" s="151"/>
      <c r="J158" s="151"/>
      <c r="K158" s="151"/>
      <c r="L158" s="151"/>
    </row>
    <row r="159" spans="4:12" x14ac:dyDescent="0.25"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4:12" x14ac:dyDescent="0.25"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4:12" x14ac:dyDescent="0.25">
      <c r="D161" s="151"/>
      <c r="E161" s="151"/>
      <c r="F161" s="151"/>
      <c r="G161" s="152"/>
      <c r="H161" s="151"/>
      <c r="I161" s="151"/>
      <c r="J161" s="151"/>
      <c r="K161" s="151"/>
      <c r="L161" s="151"/>
    </row>
    <row r="162" spans="4:12" x14ac:dyDescent="0.25">
      <c r="D162" s="151"/>
      <c r="E162" s="151"/>
      <c r="F162" s="151"/>
      <c r="G162" s="154"/>
      <c r="H162" s="151"/>
      <c r="I162" s="151"/>
      <c r="J162" s="151"/>
      <c r="K162" s="151"/>
      <c r="L162" s="151"/>
    </row>
    <row r="163" spans="4:12" x14ac:dyDescent="0.25">
      <c r="D163" s="151"/>
      <c r="E163" s="151"/>
      <c r="F163" s="151"/>
      <c r="G163" s="154"/>
      <c r="H163" s="151"/>
      <c r="I163" s="151"/>
      <c r="J163" s="151"/>
      <c r="K163" s="151"/>
      <c r="L163" s="151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2023-06-01T04:57:16Z</dcterms:modified>
</cp:coreProperties>
</file>