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925323E0-28BF-4E8A-93C6-04824A61E645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2019 застр" sheetId="18" r:id="rId1"/>
    <sheet name="2019 УК" sheetId="19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6" i="19" l="1"/>
  <c r="R26" i="19" s="1"/>
  <c r="S21" i="19"/>
  <c r="R21" i="19" s="1"/>
  <c r="M32" i="19"/>
  <c r="W28" i="19"/>
  <c r="R28" i="19"/>
  <c r="Q28" i="19"/>
  <c r="P28" i="19"/>
  <c r="P33" i="19" s="1"/>
  <c r="O28" i="19"/>
  <c r="N28" i="19"/>
  <c r="N25" i="19" s="1"/>
  <c r="M28" i="19"/>
  <c r="L28" i="19"/>
  <c r="L25" i="19" s="1"/>
  <c r="Q33" i="19"/>
  <c r="O33" i="19"/>
  <c r="M33" i="19"/>
  <c r="M25" i="19"/>
  <c r="N32" i="19"/>
  <c r="R18" i="19"/>
  <c r="E111" i="19"/>
  <c r="E102" i="19"/>
  <c r="E100" i="19"/>
  <c r="E98" i="19"/>
  <c r="E95" i="19"/>
  <c r="E93" i="19"/>
  <c r="E62" i="19"/>
  <c r="E51" i="19"/>
  <c r="E44" i="19"/>
  <c r="E29" i="19"/>
  <c r="E19" i="19"/>
  <c r="F106" i="19"/>
  <c r="F48" i="19"/>
  <c r="F104" i="19" s="1"/>
  <c r="C115" i="19"/>
  <c r="G115" i="19" s="1"/>
  <c r="C113" i="19"/>
  <c r="G113" i="19" s="1"/>
  <c r="C111" i="19"/>
  <c r="G111" i="19" s="1"/>
  <c r="C108" i="19"/>
  <c r="C106" i="19" s="1"/>
  <c r="C102" i="19"/>
  <c r="C100" i="19"/>
  <c r="C98" i="19"/>
  <c r="C95" i="19"/>
  <c r="C93" i="19"/>
  <c r="G93" i="19" s="1"/>
  <c r="C91" i="19"/>
  <c r="G91" i="19" s="1"/>
  <c r="C89" i="19"/>
  <c r="G89" i="19" s="1"/>
  <c r="C62" i="19"/>
  <c r="C51" i="19"/>
  <c r="C44" i="19"/>
  <c r="C29" i="19"/>
  <c r="C19" i="19"/>
  <c r="H115" i="19"/>
  <c r="H113" i="19"/>
  <c r="H111" i="19"/>
  <c r="H108" i="19"/>
  <c r="D106" i="19"/>
  <c r="H102" i="19"/>
  <c r="H100" i="19"/>
  <c r="H98" i="19"/>
  <c r="G98" i="19"/>
  <c r="H95" i="19"/>
  <c r="H93" i="19"/>
  <c r="H91" i="19"/>
  <c r="H89" i="19"/>
  <c r="H62" i="19"/>
  <c r="G62" i="19"/>
  <c r="H51" i="19"/>
  <c r="G51" i="19"/>
  <c r="D48" i="19"/>
  <c r="D104" i="19" s="1"/>
  <c r="H44" i="19"/>
  <c r="W33" i="19"/>
  <c r="V33" i="19"/>
  <c r="U33" i="19"/>
  <c r="T33" i="19"/>
  <c r="S33" i="19"/>
  <c r="N33" i="19"/>
  <c r="W32" i="19"/>
  <c r="V32" i="19"/>
  <c r="U32" i="19"/>
  <c r="T32" i="19"/>
  <c r="S32" i="19"/>
  <c r="Q32" i="19"/>
  <c r="P32" i="19"/>
  <c r="O32" i="19"/>
  <c r="L32" i="19"/>
  <c r="W31" i="19"/>
  <c r="V31" i="19"/>
  <c r="U31" i="19"/>
  <c r="T31" i="19"/>
  <c r="Q31" i="19"/>
  <c r="P31" i="19"/>
  <c r="O31" i="19"/>
  <c r="N31" i="19"/>
  <c r="M31" i="19"/>
  <c r="G29" i="19"/>
  <c r="R27" i="19"/>
  <c r="L31" i="19"/>
  <c r="V25" i="19"/>
  <c r="U25" i="19"/>
  <c r="T25" i="19"/>
  <c r="Q25" i="19"/>
  <c r="O25" i="19"/>
  <c r="R23" i="19"/>
  <c r="R22" i="19"/>
  <c r="W20" i="19"/>
  <c r="V20" i="19"/>
  <c r="U20" i="19"/>
  <c r="T20" i="19"/>
  <c r="S20" i="19"/>
  <c r="Q20" i="19"/>
  <c r="P20" i="19"/>
  <c r="O20" i="19"/>
  <c r="N20" i="19"/>
  <c r="M20" i="19"/>
  <c r="L20" i="19"/>
  <c r="H19" i="19"/>
  <c r="R17" i="19"/>
  <c r="R16" i="19"/>
  <c r="W15" i="19"/>
  <c r="V15" i="19"/>
  <c r="U15" i="19"/>
  <c r="T15" i="19"/>
  <c r="S15" i="19"/>
  <c r="Q15" i="19"/>
  <c r="P15" i="19"/>
  <c r="O15" i="19"/>
  <c r="N15" i="19"/>
  <c r="M15" i="19"/>
  <c r="L15" i="19"/>
  <c r="B10" i="19"/>
  <c r="L26" i="18"/>
  <c r="L33" i="18"/>
  <c r="W23" i="18"/>
  <c r="G19" i="19" l="1"/>
  <c r="G108" i="19"/>
  <c r="T30" i="19"/>
  <c r="V30" i="19"/>
  <c r="S31" i="19"/>
  <c r="S30" i="19" s="1"/>
  <c r="L33" i="19"/>
  <c r="L30" i="19" s="1"/>
  <c r="H106" i="19"/>
  <c r="C48" i="19"/>
  <c r="G95" i="19"/>
  <c r="G102" i="19"/>
  <c r="S25" i="19"/>
  <c r="P25" i="19"/>
  <c r="W25" i="19"/>
  <c r="U30" i="19"/>
  <c r="W30" i="19"/>
  <c r="N30" i="19"/>
  <c r="R33" i="19"/>
  <c r="Q30" i="19"/>
  <c r="O30" i="19"/>
  <c r="M30" i="19"/>
  <c r="R31" i="19"/>
  <c r="R20" i="19"/>
  <c r="P30" i="19"/>
  <c r="E106" i="19"/>
  <c r="G106" i="19" s="1"/>
  <c r="F118" i="19"/>
  <c r="E48" i="19"/>
  <c r="G48" i="19" s="1"/>
  <c r="G100" i="19"/>
  <c r="E104" i="19"/>
  <c r="E118" i="19" s="1"/>
  <c r="L35" i="19" s="1"/>
  <c r="L40" i="19" s="1"/>
  <c r="L43" i="19" s="1"/>
  <c r="H48" i="19"/>
  <c r="R15" i="19"/>
  <c r="R25" i="19"/>
  <c r="C104" i="19"/>
  <c r="C118" i="19" s="1"/>
  <c r="D118" i="19"/>
  <c r="H29" i="19"/>
  <c r="R32" i="19"/>
  <c r="G44" i="19"/>
  <c r="R30" i="19" l="1"/>
  <c r="H104" i="19"/>
  <c r="H118" i="19"/>
  <c r="G118" i="19"/>
  <c r="L36" i="19"/>
  <c r="G104" i="19"/>
  <c r="R17" i="18" l="1"/>
  <c r="F115" i="18"/>
  <c r="F113" i="18"/>
  <c r="F111" i="18"/>
  <c r="F108" i="18"/>
  <c r="F102" i="18"/>
  <c r="F100" i="18"/>
  <c r="F98" i="18"/>
  <c r="F95" i="18"/>
  <c r="F93" i="18"/>
  <c r="F91" i="18"/>
  <c r="F89" i="18"/>
  <c r="F62" i="18"/>
  <c r="F49" i="18"/>
  <c r="F51" i="18"/>
  <c r="F48" i="18"/>
  <c r="F44" i="18"/>
  <c r="F29" i="18"/>
  <c r="C115" i="18"/>
  <c r="C113" i="18"/>
  <c r="C111" i="18"/>
  <c r="C108" i="18"/>
  <c r="C106" i="18" s="1"/>
  <c r="C102" i="18"/>
  <c r="C100" i="18"/>
  <c r="C98" i="18"/>
  <c r="C95" i="18"/>
  <c r="C93" i="18"/>
  <c r="C91" i="18"/>
  <c r="C89" i="18"/>
  <c r="C62" i="18"/>
  <c r="C51" i="18"/>
  <c r="C44" i="18"/>
  <c r="C29" i="18"/>
  <c r="C19" i="18"/>
  <c r="M32" i="18" l="1"/>
  <c r="G108" i="18" l="1"/>
  <c r="F104" i="18"/>
  <c r="H115" i="18"/>
  <c r="H113" i="18"/>
  <c r="G113" i="18"/>
  <c r="H111" i="18"/>
  <c r="E106" i="18"/>
  <c r="H108" i="18"/>
  <c r="F106" i="18"/>
  <c r="D106" i="18"/>
  <c r="H102" i="18"/>
  <c r="H100" i="18"/>
  <c r="H98" i="18"/>
  <c r="H95" i="18"/>
  <c r="H93" i="18"/>
  <c r="H91" i="18"/>
  <c r="H89" i="18"/>
  <c r="G89" i="18"/>
  <c r="H62" i="18"/>
  <c r="G62" i="18"/>
  <c r="H51" i="18"/>
  <c r="D48" i="18"/>
  <c r="C48" i="18" s="1"/>
  <c r="H44" i="18"/>
  <c r="W33" i="18"/>
  <c r="V33" i="18"/>
  <c r="U33" i="18"/>
  <c r="T33" i="18"/>
  <c r="S33" i="18"/>
  <c r="Q33" i="18"/>
  <c r="P33" i="18"/>
  <c r="O33" i="18"/>
  <c r="N33" i="18"/>
  <c r="M33" i="18"/>
  <c r="W32" i="18"/>
  <c r="V32" i="18"/>
  <c r="U32" i="18"/>
  <c r="T32" i="18"/>
  <c r="S32" i="18"/>
  <c r="Q32" i="18"/>
  <c r="P32" i="18"/>
  <c r="O32" i="18"/>
  <c r="N32" i="18"/>
  <c r="V31" i="18"/>
  <c r="U31" i="18"/>
  <c r="T31" i="18"/>
  <c r="L31" i="18"/>
  <c r="H29" i="18"/>
  <c r="R28" i="18"/>
  <c r="R27" i="18"/>
  <c r="R26" i="18"/>
  <c r="W25" i="18"/>
  <c r="V25" i="18"/>
  <c r="U25" i="18"/>
  <c r="T25" i="18"/>
  <c r="S25" i="18"/>
  <c r="Q25" i="18"/>
  <c r="P25" i="18"/>
  <c r="O25" i="18"/>
  <c r="N25" i="18"/>
  <c r="M25" i="18"/>
  <c r="L25" i="18"/>
  <c r="R23" i="18"/>
  <c r="R22" i="18"/>
  <c r="L32" i="18"/>
  <c r="W31" i="18"/>
  <c r="S31" i="18"/>
  <c r="P20" i="18"/>
  <c r="O20" i="18"/>
  <c r="N20" i="18"/>
  <c r="W20" i="18"/>
  <c r="V20" i="18"/>
  <c r="U20" i="18"/>
  <c r="T20" i="18"/>
  <c r="Q20" i="18"/>
  <c r="M20" i="18"/>
  <c r="H19" i="18"/>
  <c r="R18" i="18"/>
  <c r="R16" i="18"/>
  <c r="Q31" i="18"/>
  <c r="P31" i="18"/>
  <c r="O31" i="18"/>
  <c r="N31" i="18"/>
  <c r="M31" i="18"/>
  <c r="W15" i="18"/>
  <c r="V15" i="18"/>
  <c r="U15" i="18"/>
  <c r="T15" i="18"/>
  <c r="S15" i="18"/>
  <c r="P15" i="18"/>
  <c r="N15" i="18"/>
  <c r="L15" i="18"/>
  <c r="B10" i="18"/>
  <c r="V30" i="18" l="1"/>
  <c r="R15" i="18"/>
  <c r="R25" i="18"/>
  <c r="T30" i="18"/>
  <c r="L30" i="18"/>
  <c r="R33" i="18"/>
  <c r="G51" i="18"/>
  <c r="D104" i="18"/>
  <c r="U30" i="18"/>
  <c r="E104" i="18"/>
  <c r="E118" i="18" s="1"/>
  <c r="L35" i="18" s="1"/>
  <c r="H106" i="18"/>
  <c r="C104" i="18"/>
  <c r="C118" i="18" s="1"/>
  <c r="M15" i="18"/>
  <c r="O15" i="18"/>
  <c r="Q15" i="18"/>
  <c r="N30" i="18"/>
  <c r="P30" i="18"/>
  <c r="L20" i="18"/>
  <c r="S20" i="18"/>
  <c r="R21" i="18"/>
  <c r="R20" i="18" s="1"/>
  <c r="W30" i="18"/>
  <c r="G44" i="18"/>
  <c r="G91" i="18"/>
  <c r="G95" i="18"/>
  <c r="G100" i="18"/>
  <c r="F118" i="18"/>
  <c r="G106" i="18"/>
  <c r="G115" i="18"/>
  <c r="H48" i="18"/>
  <c r="G48" i="18"/>
  <c r="G111" i="18"/>
  <c r="M30" i="18"/>
  <c r="O30" i="18"/>
  <c r="Q30" i="18"/>
  <c r="R32" i="18"/>
  <c r="S30" i="18"/>
  <c r="G29" i="18"/>
  <c r="G93" i="18"/>
  <c r="G98" i="18"/>
  <c r="G102" i="18"/>
  <c r="G19" i="18"/>
  <c r="L40" i="18" l="1"/>
  <c r="L43" i="18" s="1"/>
  <c r="L36" i="18"/>
  <c r="G104" i="18"/>
  <c r="R31" i="18"/>
  <c r="R30" i="18" s="1"/>
  <c r="G118" i="18"/>
  <c r="D118" i="18"/>
  <c r="H118" i="18" s="1"/>
  <c r="H104" i="18"/>
</calcChain>
</file>

<file path=xl/sharedStrings.xml><?xml version="1.0" encoding="utf-8"?>
<sst xmlns="http://schemas.openxmlformats.org/spreadsheetml/2006/main" count="548" uniqueCount="202">
  <si>
    <t xml:space="preserve">                                    Отчет </t>
  </si>
  <si>
    <t xml:space="preserve">             Отчет </t>
  </si>
  <si>
    <t xml:space="preserve">                                                управляющей организации</t>
  </si>
  <si>
    <t xml:space="preserve"> </t>
  </si>
  <si>
    <t xml:space="preserve">          Отчет по затратам на  содержанию и текущий ремонт общего имущества  многоквартирного  дома</t>
  </si>
  <si>
    <t xml:space="preserve">Общая  площадь </t>
  </si>
  <si>
    <t>помещений, всего кв.м</t>
  </si>
  <si>
    <t xml:space="preserve">Текущее </t>
  </si>
  <si>
    <t>Коммуналь.</t>
  </si>
  <si>
    <t>в том числе</t>
  </si>
  <si>
    <t>в том числе:</t>
  </si>
  <si>
    <t xml:space="preserve">                                                                      </t>
  </si>
  <si>
    <t>содержание,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</si>
  <si>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</si>
  <si>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</si>
  <si>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</si>
  <si>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</si>
  <si>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</si>
  <si>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</si>
  <si>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жилых помещений</t>
  </si>
  <si>
    <t>Всего,</t>
  </si>
  <si>
    <t>нежилых помещений</t>
  </si>
  <si>
    <t>руб.</t>
  </si>
  <si>
    <t>руб</t>
  </si>
  <si>
    <t xml:space="preserve">                План</t>
  </si>
  <si>
    <t xml:space="preserve">     Фактические затраты</t>
  </si>
  <si>
    <t xml:space="preserve">   Отклонение от плана</t>
  </si>
  <si>
    <t>I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</si>
  <si>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</si>
  <si>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</si>
  <si>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</si>
  <si>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</si>
  <si>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работ и услуг</t>
  </si>
  <si>
    <t>затрат</t>
  </si>
  <si>
    <t xml:space="preserve"> 1м2 площади </t>
  </si>
  <si>
    <t xml:space="preserve"> 1 м2 площади </t>
  </si>
  <si>
    <t>помещений,</t>
  </si>
  <si>
    <t>Начислено жителям</t>
  </si>
  <si>
    <t xml:space="preserve">1. Техническое </t>
  </si>
  <si>
    <t>Проведение технических осмотров, профилак-</t>
  </si>
  <si>
    <t>Начислено застройщику</t>
  </si>
  <si>
    <t>обслуживание</t>
  </si>
  <si>
    <t xml:space="preserve">тического мелкого и экстренного ремонта, </t>
  </si>
  <si>
    <t>несущих конструкций</t>
  </si>
  <si>
    <t xml:space="preserve">устранение незначительных неисправностей </t>
  </si>
  <si>
    <t>Оплачено жителями</t>
  </si>
  <si>
    <t>здания</t>
  </si>
  <si>
    <t>в конструктивных элементах здания,</t>
  </si>
  <si>
    <t>Оплачено застройщиком</t>
  </si>
  <si>
    <t>(перечень согласно ПП</t>
  </si>
  <si>
    <t>РФ №290 от 03.04.2013г,</t>
  </si>
  <si>
    <t>минимальная периодич.</t>
  </si>
  <si>
    <t>Задолженность жителей</t>
  </si>
  <si>
    <t xml:space="preserve">в соответствии с </t>
  </si>
  <si>
    <t>Задолженность застройщика</t>
  </si>
  <si>
    <t>законодательством РФ)</t>
  </si>
  <si>
    <t>Выполнено работ (оказано услуг)</t>
  </si>
  <si>
    <t>2.Техническое</t>
  </si>
  <si>
    <t>Остаток д/ср-в(начисл-выполнено)</t>
  </si>
  <si>
    <t>("-"   перевыполнено работ;</t>
  </si>
  <si>
    <t>внутридомового</t>
  </si>
  <si>
    <t xml:space="preserve"> "+"  недовыполнено работ)</t>
  </si>
  <si>
    <t>оборудования и систем</t>
  </si>
  <si>
    <t>в системах  отопления, водоснабжения,</t>
  </si>
  <si>
    <t>инженерно-технического</t>
  </si>
  <si>
    <t>водоотведения, электроснабжения,</t>
  </si>
  <si>
    <t>Остаток д/ср-в(оплачено-выполнено)</t>
  </si>
  <si>
    <t>обеспечения</t>
  </si>
  <si>
    <t xml:space="preserve"> а также: ремонт, регулировка,</t>
  </si>
  <si>
    <t>(с уч.задолженности )</t>
  </si>
  <si>
    <t>наладка и испытание систем центрального</t>
  </si>
  <si>
    <t>отопления; промывка, опрессовка, консервация</t>
  </si>
  <si>
    <t xml:space="preserve">и расконсервация системы центрального </t>
  </si>
  <si>
    <t>отопления; укрепление трубопроводов,</t>
  </si>
  <si>
    <t xml:space="preserve">мелкий ремонт изоляции; проверка </t>
  </si>
  <si>
    <t xml:space="preserve">исправности канализационных вытяжек и </t>
  </si>
  <si>
    <t>Примечание:</t>
  </si>
  <si>
    <t>устранение причин при обнаружении их</t>
  </si>
  <si>
    <t>неисправности (при наличии) и т.д.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</si>
  <si>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</si>
  <si>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</si>
  <si>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</si>
  <si>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</si>
  <si>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электроснабжения</t>
  </si>
  <si>
    <t>Ежемесячно</t>
  </si>
  <si>
    <t xml:space="preserve">5. Санитарное </t>
  </si>
  <si>
    <t xml:space="preserve">Влажное подметание </t>
  </si>
  <si>
    <t>содержание лестничных</t>
  </si>
  <si>
    <t>лестничных площадок и маршей,</t>
  </si>
  <si>
    <t>клеток МКД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</si>
  <si>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</si>
  <si>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</si>
  <si>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</si>
  <si>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</si>
  <si>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</si>
  <si>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</si>
  <si>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</si>
  <si>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>6. Уборка придомовой</t>
  </si>
  <si>
    <t xml:space="preserve">(перечень согласно ПП РФ №290 </t>
  </si>
  <si>
    <t>территории</t>
  </si>
  <si>
    <t>от 03.04.2013г., минимальная периодичность</t>
  </si>
  <si>
    <t>в соответствии с законодательством РФ)</t>
  </si>
  <si>
    <t>6.1. Уборка придомовой</t>
  </si>
  <si>
    <t>6.2. Уборка придомовой</t>
  </si>
  <si>
    <t>Подметание территории</t>
  </si>
  <si>
    <t>уборка придомовой</t>
  </si>
  <si>
    <t>Круглосуточно</t>
  </si>
  <si>
    <t xml:space="preserve">Всего стоимость работ и услуг </t>
  </si>
  <si>
    <t>очистка кровли от мусора, грязи; и т.д.</t>
  </si>
  <si>
    <t>Период: Май- Сентябрь</t>
  </si>
  <si>
    <t>мытье полов кабины лифта,</t>
  </si>
  <si>
    <t>мытье лестничных площадок  и маршей,</t>
  </si>
  <si>
    <t xml:space="preserve">  лифтов</t>
  </si>
  <si>
    <t>7. Дератизация</t>
  </si>
  <si>
    <t xml:space="preserve">    Дезинсекция</t>
  </si>
  <si>
    <t>1 раз в квартал</t>
  </si>
  <si>
    <t>По заявке</t>
  </si>
  <si>
    <t xml:space="preserve">8. Обслуживание </t>
  </si>
  <si>
    <t>территории с вывозом снега на отвал</t>
  </si>
  <si>
    <t>В зимний период</t>
  </si>
  <si>
    <t>ГВ</t>
  </si>
  <si>
    <t>Отведение</t>
  </si>
  <si>
    <t>ХВ</t>
  </si>
  <si>
    <t>Э/эн</t>
  </si>
  <si>
    <t>на СОИ</t>
  </si>
  <si>
    <t>сточных вод</t>
  </si>
  <si>
    <t>(теплоносит)</t>
  </si>
  <si>
    <t>II</t>
  </si>
  <si>
    <t xml:space="preserve">                                  ООО "Управляющая компания "Стрижи"</t>
  </si>
  <si>
    <t>установки для повышения давления</t>
  </si>
  <si>
    <t>многоквартирным домом</t>
  </si>
  <si>
    <t xml:space="preserve"> Дополнительные  работы и услуги:</t>
  </si>
  <si>
    <t>1. Механизированная</t>
  </si>
  <si>
    <t xml:space="preserve">4. Обслуживание </t>
  </si>
  <si>
    <t xml:space="preserve">Уборка территории, </t>
  </si>
  <si>
    <t>очистка крышек люков колодцев и пожарных</t>
  </si>
  <si>
    <t>в зимний период</t>
  </si>
  <si>
    <t xml:space="preserve">гидрантов от снега и льда, сдвигание свеже- </t>
  </si>
  <si>
    <t xml:space="preserve">выпавшего снега и очистка придомовой </t>
  </si>
  <si>
    <t>территории от снега и льда, очистка</t>
  </si>
  <si>
    <t>придомовой территории от снега наносного про-</t>
  </si>
  <si>
    <t xml:space="preserve">исхождения, уборка крыльца и /или площадки </t>
  </si>
  <si>
    <t>перед входом в подъезд, посыпка территории</t>
  </si>
  <si>
    <t>песком или смесью из песка с хлоридами</t>
  </si>
  <si>
    <t>во время гололеда,очистка от мусора урн,</t>
  </si>
  <si>
    <t>установленных возле подъездов и на газонах</t>
  </si>
  <si>
    <t>(при наличии), уборка контейнерных площадок,</t>
  </si>
  <si>
    <t>(грунт,отмостка,входы в подъезды),</t>
  </si>
  <si>
    <t>в летний период</t>
  </si>
  <si>
    <t>уборка крыльца и /или площадки перед входом</t>
  </si>
  <si>
    <t>в подъезд,  сезонная очистка газонов от</t>
  </si>
  <si>
    <t xml:space="preserve"> мусора, очистка от мусора урн, установлен-</t>
  </si>
  <si>
    <t>ных возле подъедов и на газонах(при наличии),</t>
  </si>
  <si>
    <t xml:space="preserve"> уборка контейнерных площадок, исполь-</t>
  </si>
  <si>
    <t>мелкий ремонт и укрепление окон, дверей;</t>
  </si>
  <si>
    <t>используемых жителями МКД</t>
  </si>
  <si>
    <t>зуемых жителями МКД</t>
  </si>
  <si>
    <t>Итого стоимость работ и услуг</t>
  </si>
  <si>
    <t>по управлению и содержанию МКД</t>
  </si>
  <si>
    <t xml:space="preserve"> по управлению и содержанию МКД</t>
  </si>
  <si>
    <t xml:space="preserve">Поступления от размещения </t>
  </si>
  <si>
    <t>оборудования связи</t>
  </si>
  <si>
    <t>(подогрев)</t>
  </si>
  <si>
    <t>4. Обслуживание общедомовых приборов учета</t>
  </si>
  <si>
    <t>4.1. Обслуживание ОДПУ</t>
  </si>
  <si>
    <t>4.2. Поверка ОДПУ</t>
  </si>
  <si>
    <t>1 раз в 4 года (по паспорту на приборы)</t>
  </si>
  <si>
    <t xml:space="preserve">   ДГУ</t>
  </si>
  <si>
    <t>2. Услуги охранного предприятия</t>
  </si>
  <si>
    <t>По договору со специализированной</t>
  </si>
  <si>
    <t>организацией</t>
  </si>
  <si>
    <t>газонов и зеленых</t>
  </si>
  <si>
    <t>насаждений</t>
  </si>
  <si>
    <t>3. Тех.обслуж. шлагбаумов,</t>
  </si>
  <si>
    <t>Задолженность н/жилых помещений</t>
  </si>
  <si>
    <t>Начислено н/жилым помещениям</t>
  </si>
  <si>
    <t>Оплачено н/жилыми помещениями</t>
  </si>
  <si>
    <t>п.2=п.2.1+п.2.2.+2.3; п.3=п.3.1+п.3.2+п.3.3;  п.4=п.1+п.2-п.3;  п.6=п.2-п.5;  п.7=п.3-п.5;  п.II=п.I+п.7</t>
  </si>
  <si>
    <t>10. Обслуживание</t>
  </si>
  <si>
    <t xml:space="preserve">12. Обслуживание </t>
  </si>
  <si>
    <t>13. Услуги и работы по управлению</t>
  </si>
  <si>
    <t>Директор ООО "УК "Стрижи"                                            Р.Д.Хромых</t>
  </si>
  <si>
    <t>Остаток д/ср-в на 01.01.2019г</t>
  </si>
  <si>
    <t>Задолженность на 01.01.2019г.</t>
  </si>
  <si>
    <t xml:space="preserve">                           о деятельности за отчетный период с 01.01.2019г. по 31.03.2019 г.</t>
  </si>
  <si>
    <t xml:space="preserve">                     по многоквартирному дому, расположенному по адресу:  Красный Проспект, 311</t>
  </si>
  <si>
    <t>ХВ, пожаротушения</t>
  </si>
  <si>
    <t>11. Обслуживание ППА</t>
  </si>
  <si>
    <t xml:space="preserve">9. Содержание </t>
  </si>
  <si>
    <t>контейнерной площадки</t>
  </si>
  <si>
    <t>калитки, в/наблюд</t>
  </si>
  <si>
    <t>Начислено  с 01.01.19 по 31.03.19</t>
  </si>
  <si>
    <t>Оплачено  с 01.01.19 по 31.03.19</t>
  </si>
  <si>
    <t>Задолженность на 31.03.2019г.</t>
  </si>
  <si>
    <t>Остаток д/ср-в на 31.03.2019г</t>
  </si>
  <si>
    <t xml:space="preserve">                           о деятельности за отчетный период с 01.04.2019г. по 31.12.2019 г.</t>
  </si>
  <si>
    <t>Остаток д/ср-в на 31.12.2019г</t>
  </si>
  <si>
    <t>Остаток д/ср-в на 01.04.2019г</t>
  </si>
  <si>
    <t>Задолженность на 01.04.2019г.</t>
  </si>
  <si>
    <t>Начислено  с 01.04.19 по 31.12.19</t>
  </si>
  <si>
    <t>Оплачено  с 01.04.19 по 31.12.19</t>
  </si>
  <si>
    <t>Задолженность на 31.12.2019г.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</si>
</sst>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1"/>
    </font>
    <font>
      <sz val="10"/>
      <name val="Times New Roman"/>
      <family val="1"/>
      <charset val="1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21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8" xfId="0" applyFont="1" applyBorder="1"/>
    <xf numFmtId="0" fontId="4" fillId="0" borderId="20" xfId="0" applyFont="1" applyBorder="1"/>
    <xf numFmtId="0" fontId="4" fillId="0" borderId="7" xfId="0" applyFont="1" applyBorder="1" applyAlignment="1">
      <alignment horizontal="center"/>
    </xf>
    <xf numFmtId="0" fontId="4" fillId="0" borderId="29" xfId="0" applyFont="1" applyBorder="1"/>
    <xf numFmtId="0" fontId="4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32" xfId="0" applyFont="1" applyBorder="1"/>
    <xf numFmtId="0" fontId="4" fillId="0" borderId="2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3" xfId="0" applyFont="1" applyBorder="1"/>
    <xf numFmtId="0" fontId="4" fillId="0" borderId="37" xfId="0" applyFont="1" applyBorder="1"/>
    <xf numFmtId="0" fontId="4" fillId="0" borderId="2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28" xfId="0" applyFont="1" applyBorder="1"/>
    <xf numFmtId="164" fontId="7" fillId="0" borderId="15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164" fontId="7" fillId="0" borderId="39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7" fillId="0" borderId="40" xfId="0" applyFont="1" applyBorder="1"/>
    <xf numFmtId="0" fontId="4" fillId="0" borderId="41" xfId="0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9" xfId="0" applyFont="1" applyBorder="1"/>
    <xf numFmtId="0" fontId="4" fillId="0" borderId="3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0" fontId="6" fillId="0" borderId="40" xfId="0" applyFont="1" applyBorder="1"/>
    <xf numFmtId="164" fontId="4" fillId="0" borderId="15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164" fontId="4" fillId="0" borderId="39" xfId="0" applyNumberFormat="1" applyFont="1" applyBorder="1" applyAlignment="1">
      <alignment horizontal="center"/>
    </xf>
    <xf numFmtId="0" fontId="4" fillId="0" borderId="40" xfId="0" applyFont="1" applyBorder="1"/>
    <xf numFmtId="2" fontId="7" fillId="0" borderId="45" xfId="0" applyNumberFormat="1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1" xfId="0" applyFont="1" applyBorder="1"/>
    <xf numFmtId="2" fontId="7" fillId="0" borderId="15" xfId="0" applyNumberFormat="1" applyFont="1" applyBorder="1" applyAlignment="1">
      <alignment horizontal="center"/>
    </xf>
    <xf numFmtId="0" fontId="9" fillId="0" borderId="40" xfId="0" applyFont="1" applyBorder="1"/>
    <xf numFmtId="0" fontId="9" fillId="0" borderId="29" xfId="0" applyFont="1" applyBorder="1"/>
    <xf numFmtId="0" fontId="7" fillId="0" borderId="29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9" fillId="0" borderId="28" xfId="0" applyFont="1" applyBorder="1"/>
    <xf numFmtId="2" fontId="7" fillId="0" borderId="46" xfId="0" applyNumberFormat="1" applyFont="1" applyBorder="1" applyAlignment="1">
      <alignment horizontal="center"/>
    </xf>
    <xf numFmtId="2" fontId="7" fillId="0" borderId="39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6" fillId="0" borderId="28" xfId="0" applyFont="1" applyBorder="1"/>
    <xf numFmtId="0" fontId="4" fillId="0" borderId="4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0" fontId="4" fillId="0" borderId="41" xfId="0" applyFont="1" applyBorder="1"/>
    <xf numFmtId="0" fontId="7" fillId="0" borderId="48" xfId="0" applyFont="1" applyBorder="1"/>
    <xf numFmtId="0" fontId="4" fillId="0" borderId="22" xfId="0" applyFont="1" applyBorder="1"/>
    <xf numFmtId="0" fontId="4" fillId="0" borderId="49" xfId="0" applyFont="1" applyBorder="1" applyAlignment="1">
      <alignment horizontal="center"/>
    </xf>
    <xf numFmtId="0" fontId="7" fillId="0" borderId="49" xfId="0" applyFont="1" applyBorder="1"/>
    <xf numFmtId="0" fontId="7" fillId="0" borderId="50" xfId="0" applyFont="1" applyBorder="1"/>
    <xf numFmtId="0" fontId="4" fillId="0" borderId="51" xfId="0" applyFont="1" applyBorder="1"/>
    <xf numFmtId="0" fontId="4" fillId="0" borderId="52" xfId="0" applyFont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left"/>
    </xf>
    <xf numFmtId="2" fontId="6" fillId="0" borderId="28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41" xfId="0" applyFont="1" applyBorder="1"/>
    <xf numFmtId="2" fontId="6" fillId="0" borderId="46" xfId="0" applyNumberFormat="1" applyFont="1" applyBorder="1" applyAlignment="1">
      <alignment horizontal="center"/>
    </xf>
    <xf numFmtId="164" fontId="6" fillId="0" borderId="39" xfId="0" applyNumberFormat="1" applyFont="1" applyBorder="1" applyAlignment="1">
      <alignment horizontal="center"/>
    </xf>
    <xf numFmtId="0" fontId="0" fillId="0" borderId="1" xfId="0" applyBorder="1"/>
    <xf numFmtId="0" fontId="3" fillId="0" borderId="4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5" xfId="0" applyBorder="1"/>
    <xf numFmtId="0" fontId="3" fillId="0" borderId="19" xfId="0" applyFont="1" applyBorder="1"/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3" xfId="0" applyBorder="1"/>
    <xf numFmtId="0" fontId="3" fillId="0" borderId="27" xfId="0" applyFont="1" applyBorder="1"/>
    <xf numFmtId="0" fontId="5" fillId="0" borderId="30" xfId="0" applyFont="1" applyBorder="1" applyAlignment="1">
      <alignment horizontal="center"/>
    </xf>
    <xf numFmtId="0" fontId="5" fillId="0" borderId="14" xfId="0" applyFont="1" applyBorder="1"/>
    <xf numFmtId="2" fontId="5" fillId="0" borderId="31" xfId="0" applyNumberFormat="1" applyFont="1" applyBorder="1"/>
    <xf numFmtId="0" fontId="3" fillId="0" borderId="31" xfId="0" applyFont="1" applyBorder="1"/>
    <xf numFmtId="2" fontId="0" fillId="0" borderId="0" xfId="0" applyNumberFormat="1"/>
    <xf numFmtId="0" fontId="3" fillId="0" borderId="34" xfId="0" applyFont="1" applyBorder="1"/>
    <xf numFmtId="0" fontId="3" fillId="0" borderId="14" xfId="0" applyFont="1" applyBorder="1"/>
    <xf numFmtId="2" fontId="5" fillId="0" borderId="35" xfId="0" applyNumberFormat="1" applyFont="1" applyBorder="1"/>
    <xf numFmtId="0" fontId="3" fillId="0" borderId="35" xfId="0" applyFont="1" applyBorder="1"/>
    <xf numFmtId="0" fontId="3" fillId="0" borderId="36" xfId="0" applyFont="1" applyBorder="1"/>
    <xf numFmtId="2" fontId="3" fillId="0" borderId="35" xfId="0" applyNumberFormat="1" applyFont="1" applyBorder="1"/>
    <xf numFmtId="2" fontId="3" fillId="0" borderId="36" xfId="0" applyNumberFormat="1" applyFont="1" applyBorder="1"/>
    <xf numFmtId="0" fontId="8" fillId="0" borderId="14" xfId="0" applyFont="1" applyBorder="1"/>
    <xf numFmtId="0" fontId="3" fillId="0" borderId="42" xfId="0" applyFont="1" applyBorder="1"/>
    <xf numFmtId="0" fontId="3" fillId="0" borderId="43" xfId="0" applyFont="1" applyBorder="1"/>
    <xf numFmtId="2" fontId="3" fillId="0" borderId="43" xfId="0" applyNumberFormat="1" applyFont="1" applyBorder="1"/>
    <xf numFmtId="2" fontId="3" fillId="0" borderId="44" xfId="0" applyNumberFormat="1" applyFont="1" applyBorder="1"/>
    <xf numFmtId="2" fontId="3" fillId="0" borderId="0" xfId="0" applyNumberFormat="1" applyFont="1"/>
    <xf numFmtId="2" fontId="3" fillId="0" borderId="31" xfId="0" applyNumberFormat="1" applyFont="1" applyBorder="1"/>
    <xf numFmtId="164" fontId="5" fillId="0" borderId="35" xfId="0" applyNumberFormat="1" applyFont="1" applyBorder="1"/>
    <xf numFmtId="0" fontId="3" fillId="2" borderId="35" xfId="0" applyFont="1" applyFill="1" applyBorder="1"/>
    <xf numFmtId="2" fontId="4" fillId="0" borderId="17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3" fillId="2" borderId="36" xfId="0" applyFont="1" applyFill="1" applyBorder="1"/>
    <xf numFmtId="164" fontId="0" fillId="0" borderId="0" xfId="0" applyNumberFormat="1"/>
    <xf numFmtId="0" fontId="0" fillId="2" borderId="0" xfId="0" applyFill="1"/>
    <xf numFmtId="2" fontId="0" fillId="2" borderId="0" xfId="0" applyNumberFormat="1" applyFill="1"/>
    <xf numFmtId="0" fontId="4" fillId="0" borderId="5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37" xfId="0" applyFont="1" applyBorder="1"/>
    <xf numFmtId="0" fontId="4" fillId="0" borderId="54" xfId="0" applyFont="1" applyBorder="1" applyAlignment="1">
      <alignment horizontal="center"/>
    </xf>
    <xf numFmtId="0" fontId="6" fillId="0" borderId="29" xfId="0" applyFont="1" applyBorder="1"/>
    <xf numFmtId="0" fontId="10" fillId="0" borderId="55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55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11" fillId="0" borderId="35" xfId="0" applyNumberFormat="1" applyFont="1" applyBorder="1"/>
    <xf numFmtId="0" fontId="4" fillId="0" borderId="0" xfId="0" applyFont="1" applyAlignment="1">
      <alignment horizontal="left"/>
    </xf>
    <xf numFmtId="0" fontId="7" fillId="0" borderId="18" xfId="0" applyFont="1" applyBorder="1" applyAlignment="1">
      <alignment horizontal="center"/>
    </xf>
    <xf numFmtId="2" fontId="7" fillId="0" borderId="4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DC002-6D1E-463E-8A9C-B9CC52AF84A9}">
  <sheetPr>
    <pageSetUpPr fitToPage="1"/>
  </sheetPr>
  <dimension ref="A1:W159"/>
  <sheetViews>
    <sheetView topLeftCell="A61" workbookViewId="0"/>
  </sheetViews>
  <sheetFormatPr defaultColWidth="11.5703125" defaultRowHeight="15" x14ac:dyDescent="0.25"/>
  <cols>
    <col min="1" max="1" width="23.140625" customWidth="1"/>
    <col min="2" max="2" width="42.85546875" customWidth="1"/>
    <col min="3" max="3" width="11.85546875" bestFit="1" customWidth="1"/>
    <col min="4" max="4" width="11.28515625" customWidth="1"/>
    <col min="5" max="5" width="12.85546875" customWidth="1"/>
    <col min="6" max="6" width="12.140625" customWidth="1"/>
    <col min="7" max="7" width="11.7109375" customWidth="1"/>
    <col min="8" max="8" width="11.42578125" customWidth="1"/>
    <col min="9" max="9" width="12.7109375" customWidth="1"/>
    <col min="10" max="10" width="4.42578125" customWidth="1"/>
    <col min="11" max="11" width="45.28515625" customWidth="1"/>
    <col min="12" max="12" width="14.85546875" customWidth="1"/>
    <col min="13" max="14" width="12.140625" customWidth="1"/>
    <col min="15" max="16" width="11.140625" customWidth="1"/>
    <col min="17" max="17" width="12.42578125" customWidth="1"/>
    <col min="18" max="18" width="13.42578125" customWidth="1"/>
    <col min="22" max="22" width="11.85546875" bestFit="1" customWidth="1"/>
    <col min="234" max="234" width="23.140625" customWidth="1"/>
    <col min="235" max="235" width="42.85546875" customWidth="1"/>
    <col min="237" max="237" width="11.28515625" customWidth="1"/>
    <col min="238" max="238" width="12.85546875" customWidth="1"/>
    <col min="239" max="239" width="12.140625" customWidth="1"/>
    <col min="240" max="240" width="11.7109375" customWidth="1"/>
    <col min="241" max="241" width="11.42578125" customWidth="1"/>
    <col min="242" max="242" width="12.7109375" customWidth="1"/>
    <col min="243" max="243" width="4.140625" customWidth="1"/>
    <col min="244" max="244" width="45.28515625" customWidth="1"/>
    <col min="245" max="245" width="14.85546875" customWidth="1"/>
    <col min="246" max="246" width="12.28515625" customWidth="1"/>
    <col min="247" max="248" width="11.140625" customWidth="1"/>
    <col min="249" max="249" width="12.42578125" customWidth="1"/>
    <col min="250" max="250" width="11.42578125" customWidth="1"/>
    <col min="251" max="251" width="13.5703125" customWidth="1"/>
    <col min="490" max="490" width="23.140625" customWidth="1"/>
    <col min="491" max="491" width="42.85546875" customWidth="1"/>
    <col min="493" max="493" width="11.28515625" customWidth="1"/>
    <col min="494" max="494" width="12.85546875" customWidth="1"/>
    <col min="495" max="495" width="12.140625" customWidth="1"/>
    <col min="496" max="496" width="11.7109375" customWidth="1"/>
    <col min="497" max="497" width="11.42578125" customWidth="1"/>
    <col min="498" max="498" width="12.7109375" customWidth="1"/>
    <col min="499" max="499" width="4.140625" customWidth="1"/>
    <col min="500" max="500" width="45.28515625" customWidth="1"/>
    <col min="501" max="501" width="14.85546875" customWidth="1"/>
    <col min="502" max="502" width="12.28515625" customWidth="1"/>
    <col min="503" max="504" width="11.140625" customWidth="1"/>
    <col min="505" max="505" width="12.42578125" customWidth="1"/>
    <col min="506" max="506" width="11.42578125" customWidth="1"/>
    <col min="507" max="507" width="13.5703125" customWidth="1"/>
    <col min="746" max="746" width="23.140625" customWidth="1"/>
    <col min="747" max="747" width="42.85546875" customWidth="1"/>
    <col min="749" max="749" width="11.28515625" customWidth="1"/>
    <col min="750" max="750" width="12.85546875" customWidth="1"/>
    <col min="751" max="751" width="12.140625" customWidth="1"/>
    <col min="752" max="752" width="11.7109375" customWidth="1"/>
    <col min="753" max="753" width="11.42578125" customWidth="1"/>
    <col min="754" max="754" width="12.7109375" customWidth="1"/>
    <col min="755" max="755" width="4.140625" customWidth="1"/>
    <col min="756" max="756" width="45.28515625" customWidth="1"/>
    <col min="757" max="757" width="14.85546875" customWidth="1"/>
    <col min="758" max="758" width="12.28515625" customWidth="1"/>
    <col min="759" max="760" width="11.140625" customWidth="1"/>
    <col min="761" max="761" width="12.42578125" customWidth="1"/>
    <col min="762" max="762" width="11.42578125" customWidth="1"/>
    <col min="763" max="763" width="13.5703125" customWidth="1"/>
    <col min="1002" max="1002" width="23.140625" customWidth="1"/>
    <col min="1003" max="1003" width="42.85546875" customWidth="1"/>
    <col min="1005" max="1005" width="11.28515625" customWidth="1"/>
    <col min="1006" max="1006" width="12.85546875" customWidth="1"/>
    <col min="1007" max="1007" width="12.140625" customWidth="1"/>
    <col min="1008" max="1008" width="11.7109375" customWidth="1"/>
    <col min="1009" max="1009" width="11.42578125" customWidth="1"/>
    <col min="1010" max="1010" width="12.7109375" customWidth="1"/>
    <col min="1011" max="1011" width="4.140625" customWidth="1"/>
    <col min="1012" max="1012" width="45.28515625" customWidth="1"/>
    <col min="1013" max="1013" width="14.85546875" customWidth="1"/>
    <col min="1014" max="1014" width="12.28515625" customWidth="1"/>
    <col min="1015" max="1016" width="11.140625" customWidth="1"/>
    <col min="1017" max="1017" width="12.42578125" customWidth="1"/>
    <col min="1018" max="1018" width="11.42578125" customWidth="1"/>
    <col min="1019" max="1019" width="13.5703125" customWidth="1"/>
    <col min="1258" max="1258" width="23.140625" customWidth="1"/>
    <col min="1259" max="1259" width="42.85546875" customWidth="1"/>
    <col min="1261" max="1261" width="11.28515625" customWidth="1"/>
    <col min="1262" max="1262" width="12.85546875" customWidth="1"/>
    <col min="1263" max="1263" width="12.140625" customWidth="1"/>
    <col min="1264" max="1264" width="11.7109375" customWidth="1"/>
    <col min="1265" max="1265" width="11.42578125" customWidth="1"/>
    <col min="1266" max="1266" width="12.7109375" customWidth="1"/>
    <col min="1267" max="1267" width="4.140625" customWidth="1"/>
    <col min="1268" max="1268" width="45.28515625" customWidth="1"/>
    <col min="1269" max="1269" width="14.85546875" customWidth="1"/>
    <col min="1270" max="1270" width="12.28515625" customWidth="1"/>
    <col min="1271" max="1272" width="11.140625" customWidth="1"/>
    <col min="1273" max="1273" width="12.42578125" customWidth="1"/>
    <col min="1274" max="1274" width="11.42578125" customWidth="1"/>
    <col min="1275" max="1275" width="13.5703125" customWidth="1"/>
    <col min="1514" max="1514" width="23.140625" customWidth="1"/>
    <col min="1515" max="1515" width="42.85546875" customWidth="1"/>
    <col min="1517" max="1517" width="11.28515625" customWidth="1"/>
    <col min="1518" max="1518" width="12.85546875" customWidth="1"/>
    <col min="1519" max="1519" width="12.140625" customWidth="1"/>
    <col min="1520" max="1520" width="11.7109375" customWidth="1"/>
    <col min="1521" max="1521" width="11.42578125" customWidth="1"/>
    <col min="1522" max="1522" width="12.7109375" customWidth="1"/>
    <col min="1523" max="1523" width="4.140625" customWidth="1"/>
    <col min="1524" max="1524" width="45.28515625" customWidth="1"/>
    <col min="1525" max="1525" width="14.85546875" customWidth="1"/>
    <col min="1526" max="1526" width="12.28515625" customWidth="1"/>
    <col min="1527" max="1528" width="11.140625" customWidth="1"/>
    <col min="1529" max="1529" width="12.42578125" customWidth="1"/>
    <col min="1530" max="1530" width="11.42578125" customWidth="1"/>
    <col min="1531" max="1531" width="13.5703125" customWidth="1"/>
    <col min="1770" max="1770" width="23.140625" customWidth="1"/>
    <col min="1771" max="1771" width="42.85546875" customWidth="1"/>
    <col min="1773" max="1773" width="11.28515625" customWidth="1"/>
    <col min="1774" max="1774" width="12.85546875" customWidth="1"/>
    <col min="1775" max="1775" width="12.140625" customWidth="1"/>
    <col min="1776" max="1776" width="11.7109375" customWidth="1"/>
    <col min="1777" max="1777" width="11.42578125" customWidth="1"/>
    <col min="1778" max="1778" width="12.7109375" customWidth="1"/>
    <col min="1779" max="1779" width="4.140625" customWidth="1"/>
    <col min="1780" max="1780" width="45.28515625" customWidth="1"/>
    <col min="1781" max="1781" width="14.85546875" customWidth="1"/>
    <col min="1782" max="1782" width="12.28515625" customWidth="1"/>
    <col min="1783" max="1784" width="11.140625" customWidth="1"/>
    <col min="1785" max="1785" width="12.42578125" customWidth="1"/>
    <col min="1786" max="1786" width="11.42578125" customWidth="1"/>
    <col min="1787" max="1787" width="13.5703125" customWidth="1"/>
    <col min="2026" max="2026" width="23.140625" customWidth="1"/>
    <col min="2027" max="2027" width="42.85546875" customWidth="1"/>
    <col min="2029" max="2029" width="11.28515625" customWidth="1"/>
    <col min="2030" max="2030" width="12.85546875" customWidth="1"/>
    <col min="2031" max="2031" width="12.140625" customWidth="1"/>
    <col min="2032" max="2032" width="11.7109375" customWidth="1"/>
    <col min="2033" max="2033" width="11.42578125" customWidth="1"/>
    <col min="2034" max="2034" width="12.7109375" customWidth="1"/>
    <col min="2035" max="2035" width="4.140625" customWidth="1"/>
    <col min="2036" max="2036" width="45.28515625" customWidth="1"/>
    <col min="2037" max="2037" width="14.85546875" customWidth="1"/>
    <col min="2038" max="2038" width="12.28515625" customWidth="1"/>
    <col min="2039" max="2040" width="11.140625" customWidth="1"/>
    <col min="2041" max="2041" width="12.42578125" customWidth="1"/>
    <col min="2042" max="2042" width="11.42578125" customWidth="1"/>
    <col min="2043" max="2043" width="13.5703125" customWidth="1"/>
    <col min="2282" max="2282" width="23.140625" customWidth="1"/>
    <col min="2283" max="2283" width="42.85546875" customWidth="1"/>
    <col min="2285" max="2285" width="11.28515625" customWidth="1"/>
    <col min="2286" max="2286" width="12.85546875" customWidth="1"/>
    <col min="2287" max="2287" width="12.140625" customWidth="1"/>
    <col min="2288" max="2288" width="11.7109375" customWidth="1"/>
    <col min="2289" max="2289" width="11.42578125" customWidth="1"/>
    <col min="2290" max="2290" width="12.7109375" customWidth="1"/>
    <col min="2291" max="2291" width="4.140625" customWidth="1"/>
    <col min="2292" max="2292" width="45.28515625" customWidth="1"/>
    <col min="2293" max="2293" width="14.85546875" customWidth="1"/>
    <col min="2294" max="2294" width="12.28515625" customWidth="1"/>
    <col min="2295" max="2296" width="11.140625" customWidth="1"/>
    <col min="2297" max="2297" width="12.42578125" customWidth="1"/>
    <col min="2298" max="2298" width="11.42578125" customWidth="1"/>
    <col min="2299" max="2299" width="13.5703125" customWidth="1"/>
    <col min="2538" max="2538" width="23.140625" customWidth="1"/>
    <col min="2539" max="2539" width="42.85546875" customWidth="1"/>
    <col min="2541" max="2541" width="11.28515625" customWidth="1"/>
    <col min="2542" max="2542" width="12.85546875" customWidth="1"/>
    <col min="2543" max="2543" width="12.140625" customWidth="1"/>
    <col min="2544" max="2544" width="11.7109375" customWidth="1"/>
    <col min="2545" max="2545" width="11.42578125" customWidth="1"/>
    <col min="2546" max="2546" width="12.7109375" customWidth="1"/>
    <col min="2547" max="2547" width="4.140625" customWidth="1"/>
    <col min="2548" max="2548" width="45.28515625" customWidth="1"/>
    <col min="2549" max="2549" width="14.85546875" customWidth="1"/>
    <col min="2550" max="2550" width="12.28515625" customWidth="1"/>
    <col min="2551" max="2552" width="11.140625" customWidth="1"/>
    <col min="2553" max="2553" width="12.42578125" customWidth="1"/>
    <col min="2554" max="2554" width="11.42578125" customWidth="1"/>
    <col min="2555" max="2555" width="13.5703125" customWidth="1"/>
    <col min="2794" max="2794" width="23.140625" customWidth="1"/>
    <col min="2795" max="2795" width="42.85546875" customWidth="1"/>
    <col min="2797" max="2797" width="11.28515625" customWidth="1"/>
    <col min="2798" max="2798" width="12.85546875" customWidth="1"/>
    <col min="2799" max="2799" width="12.140625" customWidth="1"/>
    <col min="2800" max="2800" width="11.7109375" customWidth="1"/>
    <col min="2801" max="2801" width="11.42578125" customWidth="1"/>
    <col min="2802" max="2802" width="12.7109375" customWidth="1"/>
    <col min="2803" max="2803" width="4.140625" customWidth="1"/>
    <col min="2804" max="2804" width="45.28515625" customWidth="1"/>
    <col min="2805" max="2805" width="14.85546875" customWidth="1"/>
    <col min="2806" max="2806" width="12.28515625" customWidth="1"/>
    <col min="2807" max="2808" width="11.140625" customWidth="1"/>
    <col min="2809" max="2809" width="12.42578125" customWidth="1"/>
    <col min="2810" max="2810" width="11.42578125" customWidth="1"/>
    <col min="2811" max="2811" width="13.5703125" customWidth="1"/>
    <col min="3050" max="3050" width="23.140625" customWidth="1"/>
    <col min="3051" max="3051" width="42.85546875" customWidth="1"/>
    <col min="3053" max="3053" width="11.28515625" customWidth="1"/>
    <col min="3054" max="3054" width="12.85546875" customWidth="1"/>
    <col min="3055" max="3055" width="12.140625" customWidth="1"/>
    <col min="3056" max="3056" width="11.7109375" customWidth="1"/>
    <col min="3057" max="3057" width="11.42578125" customWidth="1"/>
    <col min="3058" max="3058" width="12.7109375" customWidth="1"/>
    <col min="3059" max="3059" width="4.140625" customWidth="1"/>
    <col min="3060" max="3060" width="45.28515625" customWidth="1"/>
    <col min="3061" max="3061" width="14.85546875" customWidth="1"/>
    <col min="3062" max="3062" width="12.28515625" customWidth="1"/>
    <col min="3063" max="3064" width="11.140625" customWidth="1"/>
    <col min="3065" max="3065" width="12.42578125" customWidth="1"/>
    <col min="3066" max="3066" width="11.42578125" customWidth="1"/>
    <col min="3067" max="3067" width="13.5703125" customWidth="1"/>
    <col min="3306" max="3306" width="23.140625" customWidth="1"/>
    <col min="3307" max="3307" width="42.85546875" customWidth="1"/>
    <col min="3309" max="3309" width="11.28515625" customWidth="1"/>
    <col min="3310" max="3310" width="12.85546875" customWidth="1"/>
    <col min="3311" max="3311" width="12.140625" customWidth="1"/>
    <col min="3312" max="3312" width="11.7109375" customWidth="1"/>
    <col min="3313" max="3313" width="11.42578125" customWidth="1"/>
    <col min="3314" max="3314" width="12.7109375" customWidth="1"/>
    <col min="3315" max="3315" width="4.140625" customWidth="1"/>
    <col min="3316" max="3316" width="45.28515625" customWidth="1"/>
    <col min="3317" max="3317" width="14.85546875" customWidth="1"/>
    <col min="3318" max="3318" width="12.28515625" customWidth="1"/>
    <col min="3319" max="3320" width="11.140625" customWidth="1"/>
    <col min="3321" max="3321" width="12.42578125" customWidth="1"/>
    <col min="3322" max="3322" width="11.42578125" customWidth="1"/>
    <col min="3323" max="3323" width="13.5703125" customWidth="1"/>
    <col min="3562" max="3562" width="23.140625" customWidth="1"/>
    <col min="3563" max="3563" width="42.85546875" customWidth="1"/>
    <col min="3565" max="3565" width="11.28515625" customWidth="1"/>
    <col min="3566" max="3566" width="12.85546875" customWidth="1"/>
    <col min="3567" max="3567" width="12.140625" customWidth="1"/>
    <col min="3568" max="3568" width="11.7109375" customWidth="1"/>
    <col min="3569" max="3569" width="11.42578125" customWidth="1"/>
    <col min="3570" max="3570" width="12.7109375" customWidth="1"/>
    <col min="3571" max="3571" width="4.140625" customWidth="1"/>
    <col min="3572" max="3572" width="45.28515625" customWidth="1"/>
    <col min="3573" max="3573" width="14.85546875" customWidth="1"/>
    <col min="3574" max="3574" width="12.28515625" customWidth="1"/>
    <col min="3575" max="3576" width="11.140625" customWidth="1"/>
    <col min="3577" max="3577" width="12.42578125" customWidth="1"/>
    <col min="3578" max="3578" width="11.42578125" customWidth="1"/>
    <col min="3579" max="3579" width="13.5703125" customWidth="1"/>
    <col min="3818" max="3818" width="23.140625" customWidth="1"/>
    <col min="3819" max="3819" width="42.85546875" customWidth="1"/>
    <col min="3821" max="3821" width="11.28515625" customWidth="1"/>
    <col min="3822" max="3822" width="12.85546875" customWidth="1"/>
    <col min="3823" max="3823" width="12.140625" customWidth="1"/>
    <col min="3824" max="3824" width="11.7109375" customWidth="1"/>
    <col min="3825" max="3825" width="11.42578125" customWidth="1"/>
    <col min="3826" max="3826" width="12.7109375" customWidth="1"/>
    <col min="3827" max="3827" width="4.140625" customWidth="1"/>
    <col min="3828" max="3828" width="45.28515625" customWidth="1"/>
    <col min="3829" max="3829" width="14.85546875" customWidth="1"/>
    <col min="3830" max="3830" width="12.28515625" customWidth="1"/>
    <col min="3831" max="3832" width="11.140625" customWidth="1"/>
    <col min="3833" max="3833" width="12.42578125" customWidth="1"/>
    <col min="3834" max="3834" width="11.42578125" customWidth="1"/>
    <col min="3835" max="3835" width="13.5703125" customWidth="1"/>
    <col min="4074" max="4074" width="23.140625" customWidth="1"/>
    <col min="4075" max="4075" width="42.85546875" customWidth="1"/>
    <col min="4077" max="4077" width="11.28515625" customWidth="1"/>
    <col min="4078" max="4078" width="12.85546875" customWidth="1"/>
    <col min="4079" max="4079" width="12.140625" customWidth="1"/>
    <col min="4080" max="4080" width="11.7109375" customWidth="1"/>
    <col min="4081" max="4081" width="11.42578125" customWidth="1"/>
    <col min="4082" max="4082" width="12.7109375" customWidth="1"/>
    <col min="4083" max="4083" width="4.140625" customWidth="1"/>
    <col min="4084" max="4084" width="45.28515625" customWidth="1"/>
    <col min="4085" max="4085" width="14.85546875" customWidth="1"/>
    <col min="4086" max="4086" width="12.28515625" customWidth="1"/>
    <col min="4087" max="4088" width="11.140625" customWidth="1"/>
    <col min="4089" max="4089" width="12.42578125" customWidth="1"/>
    <col min="4090" max="4090" width="11.42578125" customWidth="1"/>
    <col min="4091" max="4091" width="13.5703125" customWidth="1"/>
    <col min="4330" max="4330" width="23.140625" customWidth="1"/>
    <col min="4331" max="4331" width="42.85546875" customWidth="1"/>
    <col min="4333" max="4333" width="11.28515625" customWidth="1"/>
    <col min="4334" max="4334" width="12.85546875" customWidth="1"/>
    <col min="4335" max="4335" width="12.140625" customWidth="1"/>
    <col min="4336" max="4336" width="11.7109375" customWidth="1"/>
    <col min="4337" max="4337" width="11.42578125" customWidth="1"/>
    <col min="4338" max="4338" width="12.7109375" customWidth="1"/>
    <col min="4339" max="4339" width="4.140625" customWidth="1"/>
    <col min="4340" max="4340" width="45.28515625" customWidth="1"/>
    <col min="4341" max="4341" width="14.85546875" customWidth="1"/>
    <col min="4342" max="4342" width="12.28515625" customWidth="1"/>
    <col min="4343" max="4344" width="11.140625" customWidth="1"/>
    <col min="4345" max="4345" width="12.42578125" customWidth="1"/>
    <col min="4346" max="4346" width="11.42578125" customWidth="1"/>
    <col min="4347" max="4347" width="13.5703125" customWidth="1"/>
    <col min="4586" max="4586" width="23.140625" customWidth="1"/>
    <col min="4587" max="4587" width="42.85546875" customWidth="1"/>
    <col min="4589" max="4589" width="11.28515625" customWidth="1"/>
    <col min="4590" max="4590" width="12.85546875" customWidth="1"/>
    <col min="4591" max="4591" width="12.140625" customWidth="1"/>
    <col min="4592" max="4592" width="11.7109375" customWidth="1"/>
    <col min="4593" max="4593" width="11.42578125" customWidth="1"/>
    <col min="4594" max="4594" width="12.7109375" customWidth="1"/>
    <col min="4595" max="4595" width="4.140625" customWidth="1"/>
    <col min="4596" max="4596" width="45.28515625" customWidth="1"/>
    <col min="4597" max="4597" width="14.85546875" customWidth="1"/>
    <col min="4598" max="4598" width="12.28515625" customWidth="1"/>
    <col min="4599" max="4600" width="11.140625" customWidth="1"/>
    <col min="4601" max="4601" width="12.42578125" customWidth="1"/>
    <col min="4602" max="4602" width="11.42578125" customWidth="1"/>
    <col min="4603" max="4603" width="13.5703125" customWidth="1"/>
    <col min="4842" max="4842" width="23.140625" customWidth="1"/>
    <col min="4843" max="4843" width="42.85546875" customWidth="1"/>
    <col min="4845" max="4845" width="11.28515625" customWidth="1"/>
    <col min="4846" max="4846" width="12.85546875" customWidth="1"/>
    <col min="4847" max="4847" width="12.140625" customWidth="1"/>
    <col min="4848" max="4848" width="11.7109375" customWidth="1"/>
    <col min="4849" max="4849" width="11.42578125" customWidth="1"/>
    <col min="4850" max="4850" width="12.7109375" customWidth="1"/>
    <col min="4851" max="4851" width="4.140625" customWidth="1"/>
    <col min="4852" max="4852" width="45.28515625" customWidth="1"/>
    <col min="4853" max="4853" width="14.85546875" customWidth="1"/>
    <col min="4854" max="4854" width="12.28515625" customWidth="1"/>
    <col min="4855" max="4856" width="11.140625" customWidth="1"/>
    <col min="4857" max="4857" width="12.42578125" customWidth="1"/>
    <col min="4858" max="4858" width="11.42578125" customWidth="1"/>
    <col min="4859" max="4859" width="13.5703125" customWidth="1"/>
    <col min="5098" max="5098" width="23.140625" customWidth="1"/>
    <col min="5099" max="5099" width="42.85546875" customWidth="1"/>
    <col min="5101" max="5101" width="11.28515625" customWidth="1"/>
    <col min="5102" max="5102" width="12.85546875" customWidth="1"/>
    <col min="5103" max="5103" width="12.140625" customWidth="1"/>
    <col min="5104" max="5104" width="11.7109375" customWidth="1"/>
    <col min="5105" max="5105" width="11.42578125" customWidth="1"/>
    <col min="5106" max="5106" width="12.7109375" customWidth="1"/>
    <col min="5107" max="5107" width="4.140625" customWidth="1"/>
    <col min="5108" max="5108" width="45.28515625" customWidth="1"/>
    <col min="5109" max="5109" width="14.85546875" customWidth="1"/>
    <col min="5110" max="5110" width="12.28515625" customWidth="1"/>
    <col min="5111" max="5112" width="11.140625" customWidth="1"/>
    <col min="5113" max="5113" width="12.42578125" customWidth="1"/>
    <col min="5114" max="5114" width="11.42578125" customWidth="1"/>
    <col min="5115" max="5115" width="13.5703125" customWidth="1"/>
    <col min="5354" max="5354" width="23.140625" customWidth="1"/>
    <col min="5355" max="5355" width="42.85546875" customWidth="1"/>
    <col min="5357" max="5357" width="11.28515625" customWidth="1"/>
    <col min="5358" max="5358" width="12.85546875" customWidth="1"/>
    <col min="5359" max="5359" width="12.140625" customWidth="1"/>
    <col min="5360" max="5360" width="11.7109375" customWidth="1"/>
    <col min="5361" max="5361" width="11.42578125" customWidth="1"/>
    <col min="5362" max="5362" width="12.7109375" customWidth="1"/>
    <col min="5363" max="5363" width="4.140625" customWidth="1"/>
    <col min="5364" max="5364" width="45.28515625" customWidth="1"/>
    <col min="5365" max="5365" width="14.85546875" customWidth="1"/>
    <col min="5366" max="5366" width="12.28515625" customWidth="1"/>
    <col min="5367" max="5368" width="11.140625" customWidth="1"/>
    <col min="5369" max="5369" width="12.42578125" customWidth="1"/>
    <col min="5370" max="5370" width="11.42578125" customWidth="1"/>
    <col min="5371" max="5371" width="13.5703125" customWidth="1"/>
    <col min="5610" max="5610" width="23.140625" customWidth="1"/>
    <col min="5611" max="5611" width="42.85546875" customWidth="1"/>
    <col min="5613" max="5613" width="11.28515625" customWidth="1"/>
    <col min="5614" max="5614" width="12.85546875" customWidth="1"/>
    <col min="5615" max="5615" width="12.140625" customWidth="1"/>
    <col min="5616" max="5616" width="11.7109375" customWidth="1"/>
    <col min="5617" max="5617" width="11.42578125" customWidth="1"/>
    <col min="5618" max="5618" width="12.7109375" customWidth="1"/>
    <col min="5619" max="5619" width="4.140625" customWidth="1"/>
    <col min="5620" max="5620" width="45.28515625" customWidth="1"/>
    <col min="5621" max="5621" width="14.85546875" customWidth="1"/>
    <col min="5622" max="5622" width="12.28515625" customWidth="1"/>
    <col min="5623" max="5624" width="11.140625" customWidth="1"/>
    <col min="5625" max="5625" width="12.42578125" customWidth="1"/>
    <col min="5626" max="5626" width="11.42578125" customWidth="1"/>
    <col min="5627" max="5627" width="13.5703125" customWidth="1"/>
    <col min="5866" max="5866" width="23.140625" customWidth="1"/>
    <col min="5867" max="5867" width="42.85546875" customWidth="1"/>
    <col min="5869" max="5869" width="11.28515625" customWidth="1"/>
    <col min="5870" max="5870" width="12.85546875" customWidth="1"/>
    <col min="5871" max="5871" width="12.140625" customWidth="1"/>
    <col min="5872" max="5872" width="11.7109375" customWidth="1"/>
    <col min="5873" max="5873" width="11.42578125" customWidth="1"/>
    <col min="5874" max="5874" width="12.7109375" customWidth="1"/>
    <col min="5875" max="5875" width="4.140625" customWidth="1"/>
    <col min="5876" max="5876" width="45.28515625" customWidth="1"/>
    <col min="5877" max="5877" width="14.85546875" customWidth="1"/>
    <col min="5878" max="5878" width="12.28515625" customWidth="1"/>
    <col min="5879" max="5880" width="11.140625" customWidth="1"/>
    <col min="5881" max="5881" width="12.42578125" customWidth="1"/>
    <col min="5882" max="5882" width="11.42578125" customWidth="1"/>
    <col min="5883" max="5883" width="13.5703125" customWidth="1"/>
    <col min="6122" max="6122" width="23.140625" customWidth="1"/>
    <col min="6123" max="6123" width="42.85546875" customWidth="1"/>
    <col min="6125" max="6125" width="11.28515625" customWidth="1"/>
    <col min="6126" max="6126" width="12.85546875" customWidth="1"/>
    <col min="6127" max="6127" width="12.140625" customWidth="1"/>
    <col min="6128" max="6128" width="11.7109375" customWidth="1"/>
    <col min="6129" max="6129" width="11.42578125" customWidth="1"/>
    <col min="6130" max="6130" width="12.7109375" customWidth="1"/>
    <col min="6131" max="6131" width="4.140625" customWidth="1"/>
    <col min="6132" max="6132" width="45.28515625" customWidth="1"/>
    <col min="6133" max="6133" width="14.85546875" customWidth="1"/>
    <col min="6134" max="6134" width="12.28515625" customWidth="1"/>
    <col min="6135" max="6136" width="11.140625" customWidth="1"/>
    <col min="6137" max="6137" width="12.42578125" customWidth="1"/>
    <col min="6138" max="6138" width="11.42578125" customWidth="1"/>
    <col min="6139" max="6139" width="13.5703125" customWidth="1"/>
    <col min="6378" max="6378" width="23.140625" customWidth="1"/>
    <col min="6379" max="6379" width="42.85546875" customWidth="1"/>
    <col min="6381" max="6381" width="11.28515625" customWidth="1"/>
    <col min="6382" max="6382" width="12.85546875" customWidth="1"/>
    <col min="6383" max="6383" width="12.140625" customWidth="1"/>
    <col min="6384" max="6384" width="11.7109375" customWidth="1"/>
    <col min="6385" max="6385" width="11.42578125" customWidth="1"/>
    <col min="6386" max="6386" width="12.7109375" customWidth="1"/>
    <col min="6387" max="6387" width="4.140625" customWidth="1"/>
    <col min="6388" max="6388" width="45.28515625" customWidth="1"/>
    <col min="6389" max="6389" width="14.85546875" customWidth="1"/>
    <col min="6390" max="6390" width="12.28515625" customWidth="1"/>
    <col min="6391" max="6392" width="11.140625" customWidth="1"/>
    <col min="6393" max="6393" width="12.42578125" customWidth="1"/>
    <col min="6394" max="6394" width="11.42578125" customWidth="1"/>
    <col min="6395" max="6395" width="13.5703125" customWidth="1"/>
    <col min="6634" max="6634" width="23.140625" customWidth="1"/>
    <col min="6635" max="6635" width="42.85546875" customWidth="1"/>
    <col min="6637" max="6637" width="11.28515625" customWidth="1"/>
    <col min="6638" max="6638" width="12.85546875" customWidth="1"/>
    <col min="6639" max="6639" width="12.140625" customWidth="1"/>
    <col min="6640" max="6640" width="11.7109375" customWidth="1"/>
    <col min="6641" max="6641" width="11.42578125" customWidth="1"/>
    <col min="6642" max="6642" width="12.7109375" customWidth="1"/>
    <col min="6643" max="6643" width="4.140625" customWidth="1"/>
    <col min="6644" max="6644" width="45.28515625" customWidth="1"/>
    <col min="6645" max="6645" width="14.85546875" customWidth="1"/>
    <col min="6646" max="6646" width="12.28515625" customWidth="1"/>
    <col min="6647" max="6648" width="11.140625" customWidth="1"/>
    <col min="6649" max="6649" width="12.42578125" customWidth="1"/>
    <col min="6650" max="6650" width="11.42578125" customWidth="1"/>
    <col min="6651" max="6651" width="13.5703125" customWidth="1"/>
    <col min="6890" max="6890" width="23.140625" customWidth="1"/>
    <col min="6891" max="6891" width="42.85546875" customWidth="1"/>
    <col min="6893" max="6893" width="11.28515625" customWidth="1"/>
    <col min="6894" max="6894" width="12.85546875" customWidth="1"/>
    <col min="6895" max="6895" width="12.140625" customWidth="1"/>
    <col min="6896" max="6896" width="11.7109375" customWidth="1"/>
    <col min="6897" max="6897" width="11.42578125" customWidth="1"/>
    <col min="6898" max="6898" width="12.7109375" customWidth="1"/>
    <col min="6899" max="6899" width="4.140625" customWidth="1"/>
    <col min="6900" max="6900" width="45.28515625" customWidth="1"/>
    <col min="6901" max="6901" width="14.85546875" customWidth="1"/>
    <col min="6902" max="6902" width="12.28515625" customWidth="1"/>
    <col min="6903" max="6904" width="11.140625" customWidth="1"/>
    <col min="6905" max="6905" width="12.42578125" customWidth="1"/>
    <col min="6906" max="6906" width="11.42578125" customWidth="1"/>
    <col min="6907" max="6907" width="13.5703125" customWidth="1"/>
    <col min="7146" max="7146" width="23.140625" customWidth="1"/>
    <col min="7147" max="7147" width="42.85546875" customWidth="1"/>
    <col min="7149" max="7149" width="11.28515625" customWidth="1"/>
    <col min="7150" max="7150" width="12.85546875" customWidth="1"/>
    <col min="7151" max="7151" width="12.140625" customWidth="1"/>
    <col min="7152" max="7152" width="11.7109375" customWidth="1"/>
    <col min="7153" max="7153" width="11.42578125" customWidth="1"/>
    <col min="7154" max="7154" width="12.7109375" customWidth="1"/>
    <col min="7155" max="7155" width="4.140625" customWidth="1"/>
    <col min="7156" max="7156" width="45.28515625" customWidth="1"/>
    <col min="7157" max="7157" width="14.85546875" customWidth="1"/>
    <col min="7158" max="7158" width="12.28515625" customWidth="1"/>
    <col min="7159" max="7160" width="11.140625" customWidth="1"/>
    <col min="7161" max="7161" width="12.42578125" customWidth="1"/>
    <col min="7162" max="7162" width="11.42578125" customWidth="1"/>
    <col min="7163" max="7163" width="13.5703125" customWidth="1"/>
    <col min="7402" max="7402" width="23.140625" customWidth="1"/>
    <col min="7403" max="7403" width="42.85546875" customWidth="1"/>
    <col min="7405" max="7405" width="11.28515625" customWidth="1"/>
    <col min="7406" max="7406" width="12.85546875" customWidth="1"/>
    <col min="7407" max="7407" width="12.140625" customWidth="1"/>
    <col min="7408" max="7408" width="11.7109375" customWidth="1"/>
    <col min="7409" max="7409" width="11.42578125" customWidth="1"/>
    <col min="7410" max="7410" width="12.7109375" customWidth="1"/>
    <col min="7411" max="7411" width="4.140625" customWidth="1"/>
    <col min="7412" max="7412" width="45.28515625" customWidth="1"/>
    <col min="7413" max="7413" width="14.85546875" customWidth="1"/>
    <col min="7414" max="7414" width="12.28515625" customWidth="1"/>
    <col min="7415" max="7416" width="11.140625" customWidth="1"/>
    <col min="7417" max="7417" width="12.42578125" customWidth="1"/>
    <col min="7418" max="7418" width="11.42578125" customWidth="1"/>
    <col min="7419" max="7419" width="13.5703125" customWidth="1"/>
    <col min="7658" max="7658" width="23.140625" customWidth="1"/>
    <col min="7659" max="7659" width="42.85546875" customWidth="1"/>
    <col min="7661" max="7661" width="11.28515625" customWidth="1"/>
    <col min="7662" max="7662" width="12.85546875" customWidth="1"/>
    <col min="7663" max="7663" width="12.140625" customWidth="1"/>
    <col min="7664" max="7664" width="11.7109375" customWidth="1"/>
    <col min="7665" max="7665" width="11.42578125" customWidth="1"/>
    <col min="7666" max="7666" width="12.7109375" customWidth="1"/>
    <col min="7667" max="7667" width="4.140625" customWidth="1"/>
    <col min="7668" max="7668" width="45.28515625" customWidth="1"/>
    <col min="7669" max="7669" width="14.85546875" customWidth="1"/>
    <col min="7670" max="7670" width="12.28515625" customWidth="1"/>
    <col min="7671" max="7672" width="11.140625" customWidth="1"/>
    <col min="7673" max="7673" width="12.42578125" customWidth="1"/>
    <col min="7674" max="7674" width="11.42578125" customWidth="1"/>
    <col min="7675" max="7675" width="13.5703125" customWidth="1"/>
    <col min="7914" max="7914" width="23.140625" customWidth="1"/>
    <col min="7915" max="7915" width="42.85546875" customWidth="1"/>
    <col min="7917" max="7917" width="11.28515625" customWidth="1"/>
    <col min="7918" max="7918" width="12.85546875" customWidth="1"/>
    <col min="7919" max="7919" width="12.140625" customWidth="1"/>
    <col min="7920" max="7920" width="11.7109375" customWidth="1"/>
    <col min="7921" max="7921" width="11.42578125" customWidth="1"/>
    <col min="7922" max="7922" width="12.7109375" customWidth="1"/>
    <col min="7923" max="7923" width="4.140625" customWidth="1"/>
    <col min="7924" max="7924" width="45.28515625" customWidth="1"/>
    <col min="7925" max="7925" width="14.85546875" customWidth="1"/>
    <col min="7926" max="7926" width="12.28515625" customWidth="1"/>
    <col min="7927" max="7928" width="11.140625" customWidth="1"/>
    <col min="7929" max="7929" width="12.42578125" customWidth="1"/>
    <col min="7930" max="7930" width="11.42578125" customWidth="1"/>
    <col min="7931" max="7931" width="13.5703125" customWidth="1"/>
    <col min="8170" max="8170" width="23.140625" customWidth="1"/>
    <col min="8171" max="8171" width="42.85546875" customWidth="1"/>
    <col min="8173" max="8173" width="11.28515625" customWidth="1"/>
    <col min="8174" max="8174" width="12.85546875" customWidth="1"/>
    <col min="8175" max="8175" width="12.140625" customWidth="1"/>
    <col min="8176" max="8176" width="11.7109375" customWidth="1"/>
    <col min="8177" max="8177" width="11.42578125" customWidth="1"/>
    <col min="8178" max="8178" width="12.7109375" customWidth="1"/>
    <col min="8179" max="8179" width="4.140625" customWidth="1"/>
    <col min="8180" max="8180" width="45.28515625" customWidth="1"/>
    <col min="8181" max="8181" width="14.85546875" customWidth="1"/>
    <col min="8182" max="8182" width="12.28515625" customWidth="1"/>
    <col min="8183" max="8184" width="11.140625" customWidth="1"/>
    <col min="8185" max="8185" width="12.42578125" customWidth="1"/>
    <col min="8186" max="8186" width="11.42578125" customWidth="1"/>
    <col min="8187" max="8187" width="13.5703125" customWidth="1"/>
    <col min="8426" max="8426" width="23.140625" customWidth="1"/>
    <col min="8427" max="8427" width="42.85546875" customWidth="1"/>
    <col min="8429" max="8429" width="11.28515625" customWidth="1"/>
    <col min="8430" max="8430" width="12.85546875" customWidth="1"/>
    <col min="8431" max="8431" width="12.140625" customWidth="1"/>
    <col min="8432" max="8432" width="11.7109375" customWidth="1"/>
    <col min="8433" max="8433" width="11.42578125" customWidth="1"/>
    <col min="8434" max="8434" width="12.7109375" customWidth="1"/>
    <col min="8435" max="8435" width="4.140625" customWidth="1"/>
    <col min="8436" max="8436" width="45.28515625" customWidth="1"/>
    <col min="8437" max="8437" width="14.85546875" customWidth="1"/>
    <col min="8438" max="8438" width="12.28515625" customWidth="1"/>
    <col min="8439" max="8440" width="11.140625" customWidth="1"/>
    <col min="8441" max="8441" width="12.42578125" customWidth="1"/>
    <col min="8442" max="8442" width="11.42578125" customWidth="1"/>
    <col min="8443" max="8443" width="13.5703125" customWidth="1"/>
    <col min="8682" max="8682" width="23.140625" customWidth="1"/>
    <col min="8683" max="8683" width="42.85546875" customWidth="1"/>
    <col min="8685" max="8685" width="11.28515625" customWidth="1"/>
    <col min="8686" max="8686" width="12.85546875" customWidth="1"/>
    <col min="8687" max="8687" width="12.140625" customWidth="1"/>
    <col min="8688" max="8688" width="11.7109375" customWidth="1"/>
    <col min="8689" max="8689" width="11.42578125" customWidth="1"/>
    <col min="8690" max="8690" width="12.7109375" customWidth="1"/>
    <col min="8691" max="8691" width="4.140625" customWidth="1"/>
    <col min="8692" max="8692" width="45.28515625" customWidth="1"/>
    <col min="8693" max="8693" width="14.85546875" customWidth="1"/>
    <col min="8694" max="8694" width="12.28515625" customWidth="1"/>
    <col min="8695" max="8696" width="11.140625" customWidth="1"/>
    <col min="8697" max="8697" width="12.42578125" customWidth="1"/>
    <col min="8698" max="8698" width="11.42578125" customWidth="1"/>
    <col min="8699" max="8699" width="13.5703125" customWidth="1"/>
    <col min="8938" max="8938" width="23.140625" customWidth="1"/>
    <col min="8939" max="8939" width="42.85546875" customWidth="1"/>
    <col min="8941" max="8941" width="11.28515625" customWidth="1"/>
    <col min="8942" max="8942" width="12.85546875" customWidth="1"/>
    <col min="8943" max="8943" width="12.140625" customWidth="1"/>
    <col min="8944" max="8944" width="11.7109375" customWidth="1"/>
    <col min="8945" max="8945" width="11.42578125" customWidth="1"/>
    <col min="8946" max="8946" width="12.7109375" customWidth="1"/>
    <col min="8947" max="8947" width="4.140625" customWidth="1"/>
    <col min="8948" max="8948" width="45.28515625" customWidth="1"/>
    <col min="8949" max="8949" width="14.85546875" customWidth="1"/>
    <col min="8950" max="8950" width="12.28515625" customWidth="1"/>
    <col min="8951" max="8952" width="11.140625" customWidth="1"/>
    <col min="8953" max="8953" width="12.42578125" customWidth="1"/>
    <col min="8954" max="8954" width="11.42578125" customWidth="1"/>
    <col min="8955" max="8955" width="13.5703125" customWidth="1"/>
    <col min="9194" max="9194" width="23.140625" customWidth="1"/>
    <col min="9195" max="9195" width="42.85546875" customWidth="1"/>
    <col min="9197" max="9197" width="11.28515625" customWidth="1"/>
    <col min="9198" max="9198" width="12.85546875" customWidth="1"/>
    <col min="9199" max="9199" width="12.140625" customWidth="1"/>
    <col min="9200" max="9200" width="11.7109375" customWidth="1"/>
    <col min="9201" max="9201" width="11.42578125" customWidth="1"/>
    <col min="9202" max="9202" width="12.7109375" customWidth="1"/>
    <col min="9203" max="9203" width="4.140625" customWidth="1"/>
    <col min="9204" max="9204" width="45.28515625" customWidth="1"/>
    <col min="9205" max="9205" width="14.85546875" customWidth="1"/>
    <col min="9206" max="9206" width="12.28515625" customWidth="1"/>
    <col min="9207" max="9208" width="11.140625" customWidth="1"/>
    <col min="9209" max="9209" width="12.42578125" customWidth="1"/>
    <col min="9210" max="9210" width="11.42578125" customWidth="1"/>
    <col min="9211" max="9211" width="13.5703125" customWidth="1"/>
    <col min="9450" max="9450" width="23.140625" customWidth="1"/>
    <col min="9451" max="9451" width="42.85546875" customWidth="1"/>
    <col min="9453" max="9453" width="11.28515625" customWidth="1"/>
    <col min="9454" max="9454" width="12.85546875" customWidth="1"/>
    <col min="9455" max="9455" width="12.140625" customWidth="1"/>
    <col min="9456" max="9456" width="11.7109375" customWidth="1"/>
    <col min="9457" max="9457" width="11.42578125" customWidth="1"/>
    <col min="9458" max="9458" width="12.7109375" customWidth="1"/>
    <col min="9459" max="9459" width="4.140625" customWidth="1"/>
    <col min="9460" max="9460" width="45.28515625" customWidth="1"/>
    <col min="9461" max="9461" width="14.85546875" customWidth="1"/>
    <col min="9462" max="9462" width="12.28515625" customWidth="1"/>
    <col min="9463" max="9464" width="11.140625" customWidth="1"/>
    <col min="9465" max="9465" width="12.42578125" customWidth="1"/>
    <col min="9466" max="9466" width="11.42578125" customWidth="1"/>
    <col min="9467" max="9467" width="13.5703125" customWidth="1"/>
    <col min="9706" max="9706" width="23.140625" customWidth="1"/>
    <col min="9707" max="9707" width="42.85546875" customWidth="1"/>
    <col min="9709" max="9709" width="11.28515625" customWidth="1"/>
    <col min="9710" max="9710" width="12.85546875" customWidth="1"/>
    <col min="9711" max="9711" width="12.140625" customWidth="1"/>
    <col min="9712" max="9712" width="11.7109375" customWidth="1"/>
    <col min="9713" max="9713" width="11.42578125" customWidth="1"/>
    <col min="9714" max="9714" width="12.7109375" customWidth="1"/>
    <col min="9715" max="9715" width="4.140625" customWidth="1"/>
    <col min="9716" max="9716" width="45.28515625" customWidth="1"/>
    <col min="9717" max="9717" width="14.85546875" customWidth="1"/>
    <col min="9718" max="9718" width="12.28515625" customWidth="1"/>
    <col min="9719" max="9720" width="11.140625" customWidth="1"/>
    <col min="9721" max="9721" width="12.42578125" customWidth="1"/>
    <col min="9722" max="9722" width="11.42578125" customWidth="1"/>
    <col min="9723" max="9723" width="13.5703125" customWidth="1"/>
    <col min="9962" max="9962" width="23.140625" customWidth="1"/>
    <col min="9963" max="9963" width="42.85546875" customWidth="1"/>
    <col min="9965" max="9965" width="11.28515625" customWidth="1"/>
    <col min="9966" max="9966" width="12.85546875" customWidth="1"/>
    <col min="9967" max="9967" width="12.140625" customWidth="1"/>
    <col min="9968" max="9968" width="11.7109375" customWidth="1"/>
    <col min="9969" max="9969" width="11.42578125" customWidth="1"/>
    <col min="9970" max="9970" width="12.7109375" customWidth="1"/>
    <col min="9971" max="9971" width="4.140625" customWidth="1"/>
    <col min="9972" max="9972" width="45.28515625" customWidth="1"/>
    <col min="9973" max="9973" width="14.85546875" customWidth="1"/>
    <col min="9974" max="9974" width="12.28515625" customWidth="1"/>
    <col min="9975" max="9976" width="11.140625" customWidth="1"/>
    <col min="9977" max="9977" width="12.42578125" customWidth="1"/>
    <col min="9978" max="9978" width="11.42578125" customWidth="1"/>
    <col min="9979" max="9979" width="13.5703125" customWidth="1"/>
    <col min="10218" max="10218" width="23.140625" customWidth="1"/>
    <col min="10219" max="10219" width="42.85546875" customWidth="1"/>
    <col min="10221" max="10221" width="11.28515625" customWidth="1"/>
    <col min="10222" max="10222" width="12.85546875" customWidth="1"/>
    <col min="10223" max="10223" width="12.140625" customWidth="1"/>
    <col min="10224" max="10224" width="11.7109375" customWidth="1"/>
    <col min="10225" max="10225" width="11.42578125" customWidth="1"/>
    <col min="10226" max="10226" width="12.7109375" customWidth="1"/>
    <col min="10227" max="10227" width="4.140625" customWidth="1"/>
    <col min="10228" max="10228" width="45.28515625" customWidth="1"/>
    <col min="10229" max="10229" width="14.85546875" customWidth="1"/>
    <col min="10230" max="10230" width="12.28515625" customWidth="1"/>
    <col min="10231" max="10232" width="11.140625" customWidth="1"/>
    <col min="10233" max="10233" width="12.42578125" customWidth="1"/>
    <col min="10234" max="10234" width="11.42578125" customWidth="1"/>
    <col min="10235" max="10235" width="13.5703125" customWidth="1"/>
    <col min="10474" max="10474" width="23.140625" customWidth="1"/>
    <col min="10475" max="10475" width="42.85546875" customWidth="1"/>
    <col min="10477" max="10477" width="11.28515625" customWidth="1"/>
    <col min="10478" max="10478" width="12.85546875" customWidth="1"/>
    <col min="10479" max="10479" width="12.140625" customWidth="1"/>
    <col min="10480" max="10480" width="11.7109375" customWidth="1"/>
    <col min="10481" max="10481" width="11.42578125" customWidth="1"/>
    <col min="10482" max="10482" width="12.7109375" customWidth="1"/>
    <col min="10483" max="10483" width="4.140625" customWidth="1"/>
    <col min="10484" max="10484" width="45.28515625" customWidth="1"/>
    <col min="10485" max="10485" width="14.85546875" customWidth="1"/>
    <col min="10486" max="10486" width="12.28515625" customWidth="1"/>
    <col min="10487" max="10488" width="11.140625" customWidth="1"/>
    <col min="10489" max="10489" width="12.42578125" customWidth="1"/>
    <col min="10490" max="10490" width="11.42578125" customWidth="1"/>
    <col min="10491" max="10491" width="13.5703125" customWidth="1"/>
    <col min="10730" max="10730" width="23.140625" customWidth="1"/>
    <col min="10731" max="10731" width="42.85546875" customWidth="1"/>
    <col min="10733" max="10733" width="11.28515625" customWidth="1"/>
    <col min="10734" max="10734" width="12.85546875" customWidth="1"/>
    <col min="10735" max="10735" width="12.140625" customWidth="1"/>
    <col min="10736" max="10736" width="11.7109375" customWidth="1"/>
    <col min="10737" max="10737" width="11.42578125" customWidth="1"/>
    <col min="10738" max="10738" width="12.7109375" customWidth="1"/>
    <col min="10739" max="10739" width="4.140625" customWidth="1"/>
    <col min="10740" max="10740" width="45.28515625" customWidth="1"/>
    <col min="10741" max="10741" width="14.85546875" customWidth="1"/>
    <col min="10742" max="10742" width="12.28515625" customWidth="1"/>
    <col min="10743" max="10744" width="11.140625" customWidth="1"/>
    <col min="10745" max="10745" width="12.42578125" customWidth="1"/>
    <col min="10746" max="10746" width="11.42578125" customWidth="1"/>
    <col min="10747" max="10747" width="13.5703125" customWidth="1"/>
    <col min="10986" max="10986" width="23.140625" customWidth="1"/>
    <col min="10987" max="10987" width="42.85546875" customWidth="1"/>
    <col min="10989" max="10989" width="11.28515625" customWidth="1"/>
    <col min="10990" max="10990" width="12.85546875" customWidth="1"/>
    <col min="10991" max="10991" width="12.140625" customWidth="1"/>
    <col min="10992" max="10992" width="11.7109375" customWidth="1"/>
    <col min="10993" max="10993" width="11.42578125" customWidth="1"/>
    <col min="10994" max="10994" width="12.7109375" customWidth="1"/>
    <col min="10995" max="10995" width="4.140625" customWidth="1"/>
    <col min="10996" max="10996" width="45.28515625" customWidth="1"/>
    <col min="10997" max="10997" width="14.85546875" customWidth="1"/>
    <col min="10998" max="10998" width="12.28515625" customWidth="1"/>
    <col min="10999" max="11000" width="11.140625" customWidth="1"/>
    <col min="11001" max="11001" width="12.42578125" customWidth="1"/>
    <col min="11002" max="11002" width="11.42578125" customWidth="1"/>
    <col min="11003" max="11003" width="13.5703125" customWidth="1"/>
    <col min="11242" max="11242" width="23.140625" customWidth="1"/>
    <col min="11243" max="11243" width="42.85546875" customWidth="1"/>
    <col min="11245" max="11245" width="11.28515625" customWidth="1"/>
    <col min="11246" max="11246" width="12.85546875" customWidth="1"/>
    <col min="11247" max="11247" width="12.140625" customWidth="1"/>
    <col min="11248" max="11248" width="11.7109375" customWidth="1"/>
    <col min="11249" max="11249" width="11.42578125" customWidth="1"/>
    <col min="11250" max="11250" width="12.7109375" customWidth="1"/>
    <col min="11251" max="11251" width="4.140625" customWidth="1"/>
    <col min="11252" max="11252" width="45.28515625" customWidth="1"/>
    <col min="11253" max="11253" width="14.85546875" customWidth="1"/>
    <col min="11254" max="11254" width="12.28515625" customWidth="1"/>
    <col min="11255" max="11256" width="11.140625" customWidth="1"/>
    <col min="11257" max="11257" width="12.42578125" customWidth="1"/>
    <col min="11258" max="11258" width="11.42578125" customWidth="1"/>
    <col min="11259" max="11259" width="13.5703125" customWidth="1"/>
    <col min="11498" max="11498" width="23.140625" customWidth="1"/>
    <col min="11499" max="11499" width="42.85546875" customWidth="1"/>
    <col min="11501" max="11501" width="11.28515625" customWidth="1"/>
    <col min="11502" max="11502" width="12.85546875" customWidth="1"/>
    <col min="11503" max="11503" width="12.140625" customWidth="1"/>
    <col min="11504" max="11504" width="11.7109375" customWidth="1"/>
    <col min="11505" max="11505" width="11.42578125" customWidth="1"/>
    <col min="11506" max="11506" width="12.7109375" customWidth="1"/>
    <col min="11507" max="11507" width="4.140625" customWidth="1"/>
    <col min="11508" max="11508" width="45.28515625" customWidth="1"/>
    <col min="11509" max="11509" width="14.85546875" customWidth="1"/>
    <col min="11510" max="11510" width="12.28515625" customWidth="1"/>
    <col min="11511" max="11512" width="11.140625" customWidth="1"/>
    <col min="11513" max="11513" width="12.42578125" customWidth="1"/>
    <col min="11514" max="11514" width="11.42578125" customWidth="1"/>
    <col min="11515" max="11515" width="13.5703125" customWidth="1"/>
    <col min="11754" max="11754" width="23.140625" customWidth="1"/>
    <col min="11755" max="11755" width="42.85546875" customWidth="1"/>
    <col min="11757" max="11757" width="11.28515625" customWidth="1"/>
    <col min="11758" max="11758" width="12.85546875" customWidth="1"/>
    <col min="11759" max="11759" width="12.140625" customWidth="1"/>
    <col min="11760" max="11760" width="11.7109375" customWidth="1"/>
    <col min="11761" max="11761" width="11.42578125" customWidth="1"/>
    <col min="11762" max="11762" width="12.7109375" customWidth="1"/>
    <col min="11763" max="11763" width="4.140625" customWidth="1"/>
    <col min="11764" max="11764" width="45.28515625" customWidth="1"/>
    <col min="11765" max="11765" width="14.85546875" customWidth="1"/>
    <col min="11766" max="11766" width="12.28515625" customWidth="1"/>
    <col min="11767" max="11768" width="11.140625" customWidth="1"/>
    <col min="11769" max="11769" width="12.42578125" customWidth="1"/>
    <col min="11770" max="11770" width="11.42578125" customWidth="1"/>
    <col min="11771" max="11771" width="13.5703125" customWidth="1"/>
    <col min="12010" max="12010" width="23.140625" customWidth="1"/>
    <col min="12011" max="12011" width="42.85546875" customWidth="1"/>
    <col min="12013" max="12013" width="11.28515625" customWidth="1"/>
    <col min="12014" max="12014" width="12.85546875" customWidth="1"/>
    <col min="12015" max="12015" width="12.140625" customWidth="1"/>
    <col min="12016" max="12016" width="11.7109375" customWidth="1"/>
    <col min="12017" max="12017" width="11.42578125" customWidth="1"/>
    <col min="12018" max="12018" width="12.7109375" customWidth="1"/>
    <col min="12019" max="12019" width="4.140625" customWidth="1"/>
    <col min="12020" max="12020" width="45.28515625" customWidth="1"/>
    <col min="12021" max="12021" width="14.85546875" customWidth="1"/>
    <col min="12022" max="12022" width="12.28515625" customWidth="1"/>
    <col min="12023" max="12024" width="11.140625" customWidth="1"/>
    <col min="12025" max="12025" width="12.42578125" customWidth="1"/>
    <col min="12026" max="12026" width="11.42578125" customWidth="1"/>
    <col min="12027" max="12027" width="13.5703125" customWidth="1"/>
    <col min="12266" max="12266" width="23.140625" customWidth="1"/>
    <col min="12267" max="12267" width="42.85546875" customWidth="1"/>
    <col min="12269" max="12269" width="11.28515625" customWidth="1"/>
    <col min="12270" max="12270" width="12.85546875" customWidth="1"/>
    <col min="12271" max="12271" width="12.140625" customWidth="1"/>
    <col min="12272" max="12272" width="11.7109375" customWidth="1"/>
    <col min="12273" max="12273" width="11.42578125" customWidth="1"/>
    <col min="12274" max="12274" width="12.7109375" customWidth="1"/>
    <col min="12275" max="12275" width="4.140625" customWidth="1"/>
    <col min="12276" max="12276" width="45.28515625" customWidth="1"/>
    <col min="12277" max="12277" width="14.85546875" customWidth="1"/>
    <col min="12278" max="12278" width="12.28515625" customWidth="1"/>
    <col min="12279" max="12280" width="11.140625" customWidth="1"/>
    <col min="12281" max="12281" width="12.42578125" customWidth="1"/>
    <col min="12282" max="12282" width="11.42578125" customWidth="1"/>
    <col min="12283" max="12283" width="13.5703125" customWidth="1"/>
    <col min="12522" max="12522" width="23.140625" customWidth="1"/>
    <col min="12523" max="12523" width="42.85546875" customWidth="1"/>
    <col min="12525" max="12525" width="11.28515625" customWidth="1"/>
    <col min="12526" max="12526" width="12.85546875" customWidth="1"/>
    <col min="12527" max="12527" width="12.140625" customWidth="1"/>
    <col min="12528" max="12528" width="11.7109375" customWidth="1"/>
    <col min="12529" max="12529" width="11.42578125" customWidth="1"/>
    <col min="12530" max="12530" width="12.7109375" customWidth="1"/>
    <col min="12531" max="12531" width="4.140625" customWidth="1"/>
    <col min="12532" max="12532" width="45.28515625" customWidth="1"/>
    <col min="12533" max="12533" width="14.85546875" customWidth="1"/>
    <col min="12534" max="12534" width="12.28515625" customWidth="1"/>
    <col min="12535" max="12536" width="11.140625" customWidth="1"/>
    <col min="12537" max="12537" width="12.42578125" customWidth="1"/>
    <col min="12538" max="12538" width="11.42578125" customWidth="1"/>
    <col min="12539" max="12539" width="13.5703125" customWidth="1"/>
    <col min="12778" max="12778" width="23.140625" customWidth="1"/>
    <col min="12779" max="12779" width="42.85546875" customWidth="1"/>
    <col min="12781" max="12781" width="11.28515625" customWidth="1"/>
    <col min="12782" max="12782" width="12.85546875" customWidth="1"/>
    <col min="12783" max="12783" width="12.140625" customWidth="1"/>
    <col min="12784" max="12784" width="11.7109375" customWidth="1"/>
    <col min="12785" max="12785" width="11.42578125" customWidth="1"/>
    <col min="12786" max="12786" width="12.7109375" customWidth="1"/>
    <col min="12787" max="12787" width="4.140625" customWidth="1"/>
    <col min="12788" max="12788" width="45.28515625" customWidth="1"/>
    <col min="12789" max="12789" width="14.85546875" customWidth="1"/>
    <col min="12790" max="12790" width="12.28515625" customWidth="1"/>
    <col min="12791" max="12792" width="11.140625" customWidth="1"/>
    <col min="12793" max="12793" width="12.42578125" customWidth="1"/>
    <col min="12794" max="12794" width="11.42578125" customWidth="1"/>
    <col min="12795" max="12795" width="13.5703125" customWidth="1"/>
    <col min="13034" max="13034" width="23.140625" customWidth="1"/>
    <col min="13035" max="13035" width="42.85546875" customWidth="1"/>
    <col min="13037" max="13037" width="11.28515625" customWidth="1"/>
    <col min="13038" max="13038" width="12.85546875" customWidth="1"/>
    <col min="13039" max="13039" width="12.140625" customWidth="1"/>
    <col min="13040" max="13040" width="11.7109375" customWidth="1"/>
    <col min="13041" max="13041" width="11.42578125" customWidth="1"/>
    <col min="13042" max="13042" width="12.7109375" customWidth="1"/>
    <col min="13043" max="13043" width="4.140625" customWidth="1"/>
    <col min="13044" max="13044" width="45.28515625" customWidth="1"/>
    <col min="13045" max="13045" width="14.85546875" customWidth="1"/>
    <col min="13046" max="13046" width="12.28515625" customWidth="1"/>
    <col min="13047" max="13048" width="11.140625" customWidth="1"/>
    <col min="13049" max="13049" width="12.42578125" customWidth="1"/>
    <col min="13050" max="13050" width="11.42578125" customWidth="1"/>
    <col min="13051" max="13051" width="13.5703125" customWidth="1"/>
    <col min="13290" max="13290" width="23.140625" customWidth="1"/>
    <col min="13291" max="13291" width="42.85546875" customWidth="1"/>
    <col min="13293" max="13293" width="11.28515625" customWidth="1"/>
    <col min="13294" max="13294" width="12.85546875" customWidth="1"/>
    <col min="13295" max="13295" width="12.140625" customWidth="1"/>
    <col min="13296" max="13296" width="11.7109375" customWidth="1"/>
    <col min="13297" max="13297" width="11.42578125" customWidth="1"/>
    <col min="13298" max="13298" width="12.7109375" customWidth="1"/>
    <col min="13299" max="13299" width="4.140625" customWidth="1"/>
    <col min="13300" max="13300" width="45.28515625" customWidth="1"/>
    <col min="13301" max="13301" width="14.85546875" customWidth="1"/>
    <col min="13302" max="13302" width="12.28515625" customWidth="1"/>
    <col min="13303" max="13304" width="11.140625" customWidth="1"/>
    <col min="13305" max="13305" width="12.42578125" customWidth="1"/>
    <col min="13306" max="13306" width="11.42578125" customWidth="1"/>
    <col min="13307" max="13307" width="13.5703125" customWidth="1"/>
    <col min="13546" max="13546" width="23.140625" customWidth="1"/>
    <col min="13547" max="13547" width="42.85546875" customWidth="1"/>
    <col min="13549" max="13549" width="11.28515625" customWidth="1"/>
    <col min="13550" max="13550" width="12.85546875" customWidth="1"/>
    <col min="13551" max="13551" width="12.140625" customWidth="1"/>
    <col min="13552" max="13552" width="11.7109375" customWidth="1"/>
    <col min="13553" max="13553" width="11.42578125" customWidth="1"/>
    <col min="13554" max="13554" width="12.7109375" customWidth="1"/>
    <col min="13555" max="13555" width="4.140625" customWidth="1"/>
    <col min="13556" max="13556" width="45.28515625" customWidth="1"/>
    <col min="13557" max="13557" width="14.85546875" customWidth="1"/>
    <col min="13558" max="13558" width="12.28515625" customWidth="1"/>
    <col min="13559" max="13560" width="11.140625" customWidth="1"/>
    <col min="13561" max="13561" width="12.42578125" customWidth="1"/>
    <col min="13562" max="13562" width="11.42578125" customWidth="1"/>
    <col min="13563" max="13563" width="13.5703125" customWidth="1"/>
    <col min="13802" max="13802" width="23.140625" customWidth="1"/>
    <col min="13803" max="13803" width="42.85546875" customWidth="1"/>
    <col min="13805" max="13805" width="11.28515625" customWidth="1"/>
    <col min="13806" max="13806" width="12.85546875" customWidth="1"/>
    <col min="13807" max="13807" width="12.140625" customWidth="1"/>
    <col min="13808" max="13808" width="11.7109375" customWidth="1"/>
    <col min="13809" max="13809" width="11.42578125" customWidth="1"/>
    <col min="13810" max="13810" width="12.7109375" customWidth="1"/>
    <col min="13811" max="13811" width="4.140625" customWidth="1"/>
    <col min="13812" max="13812" width="45.28515625" customWidth="1"/>
    <col min="13813" max="13813" width="14.85546875" customWidth="1"/>
    <col min="13814" max="13814" width="12.28515625" customWidth="1"/>
    <col min="13815" max="13816" width="11.140625" customWidth="1"/>
    <col min="13817" max="13817" width="12.42578125" customWidth="1"/>
    <col min="13818" max="13818" width="11.42578125" customWidth="1"/>
    <col min="13819" max="13819" width="13.5703125" customWidth="1"/>
    <col min="14058" max="14058" width="23.140625" customWidth="1"/>
    <col min="14059" max="14059" width="42.85546875" customWidth="1"/>
    <col min="14061" max="14061" width="11.28515625" customWidth="1"/>
    <col min="14062" max="14062" width="12.85546875" customWidth="1"/>
    <col min="14063" max="14063" width="12.140625" customWidth="1"/>
    <col min="14064" max="14064" width="11.7109375" customWidth="1"/>
    <col min="14065" max="14065" width="11.42578125" customWidth="1"/>
    <col min="14066" max="14066" width="12.7109375" customWidth="1"/>
    <col min="14067" max="14067" width="4.140625" customWidth="1"/>
    <col min="14068" max="14068" width="45.28515625" customWidth="1"/>
    <col min="14069" max="14069" width="14.85546875" customWidth="1"/>
    <col min="14070" max="14070" width="12.28515625" customWidth="1"/>
    <col min="14071" max="14072" width="11.140625" customWidth="1"/>
    <col min="14073" max="14073" width="12.42578125" customWidth="1"/>
    <col min="14074" max="14074" width="11.42578125" customWidth="1"/>
    <col min="14075" max="14075" width="13.5703125" customWidth="1"/>
    <col min="14314" max="14314" width="23.140625" customWidth="1"/>
    <col min="14315" max="14315" width="42.85546875" customWidth="1"/>
    <col min="14317" max="14317" width="11.28515625" customWidth="1"/>
    <col min="14318" max="14318" width="12.85546875" customWidth="1"/>
    <col min="14319" max="14319" width="12.140625" customWidth="1"/>
    <col min="14320" max="14320" width="11.7109375" customWidth="1"/>
    <col min="14321" max="14321" width="11.42578125" customWidth="1"/>
    <col min="14322" max="14322" width="12.7109375" customWidth="1"/>
    <col min="14323" max="14323" width="4.140625" customWidth="1"/>
    <col min="14324" max="14324" width="45.28515625" customWidth="1"/>
    <col min="14325" max="14325" width="14.85546875" customWidth="1"/>
    <col min="14326" max="14326" width="12.28515625" customWidth="1"/>
    <col min="14327" max="14328" width="11.140625" customWidth="1"/>
    <col min="14329" max="14329" width="12.42578125" customWidth="1"/>
    <col min="14330" max="14330" width="11.42578125" customWidth="1"/>
    <col min="14331" max="14331" width="13.5703125" customWidth="1"/>
    <col min="14570" max="14570" width="23.140625" customWidth="1"/>
    <col min="14571" max="14571" width="42.85546875" customWidth="1"/>
    <col min="14573" max="14573" width="11.28515625" customWidth="1"/>
    <col min="14574" max="14574" width="12.85546875" customWidth="1"/>
    <col min="14575" max="14575" width="12.140625" customWidth="1"/>
    <col min="14576" max="14576" width="11.7109375" customWidth="1"/>
    <col min="14577" max="14577" width="11.42578125" customWidth="1"/>
    <col min="14578" max="14578" width="12.7109375" customWidth="1"/>
    <col min="14579" max="14579" width="4.140625" customWidth="1"/>
    <col min="14580" max="14580" width="45.28515625" customWidth="1"/>
    <col min="14581" max="14581" width="14.85546875" customWidth="1"/>
    <col min="14582" max="14582" width="12.28515625" customWidth="1"/>
    <col min="14583" max="14584" width="11.140625" customWidth="1"/>
    <col min="14585" max="14585" width="12.42578125" customWidth="1"/>
    <col min="14586" max="14586" width="11.42578125" customWidth="1"/>
    <col min="14587" max="14587" width="13.5703125" customWidth="1"/>
    <col min="14826" max="14826" width="23.140625" customWidth="1"/>
    <col min="14827" max="14827" width="42.85546875" customWidth="1"/>
    <col min="14829" max="14829" width="11.28515625" customWidth="1"/>
    <col min="14830" max="14830" width="12.85546875" customWidth="1"/>
    <col min="14831" max="14831" width="12.140625" customWidth="1"/>
    <col min="14832" max="14832" width="11.7109375" customWidth="1"/>
    <col min="14833" max="14833" width="11.42578125" customWidth="1"/>
    <col min="14834" max="14834" width="12.7109375" customWidth="1"/>
    <col min="14835" max="14835" width="4.140625" customWidth="1"/>
    <col min="14836" max="14836" width="45.28515625" customWidth="1"/>
    <col min="14837" max="14837" width="14.85546875" customWidth="1"/>
    <col min="14838" max="14838" width="12.28515625" customWidth="1"/>
    <col min="14839" max="14840" width="11.140625" customWidth="1"/>
    <col min="14841" max="14841" width="12.42578125" customWidth="1"/>
    <col min="14842" max="14842" width="11.42578125" customWidth="1"/>
    <col min="14843" max="14843" width="13.5703125" customWidth="1"/>
    <col min="15082" max="15082" width="23.140625" customWidth="1"/>
    <col min="15083" max="15083" width="42.85546875" customWidth="1"/>
    <col min="15085" max="15085" width="11.28515625" customWidth="1"/>
    <col min="15086" max="15086" width="12.85546875" customWidth="1"/>
    <col min="15087" max="15087" width="12.140625" customWidth="1"/>
    <col min="15088" max="15088" width="11.7109375" customWidth="1"/>
    <col min="15089" max="15089" width="11.42578125" customWidth="1"/>
    <col min="15090" max="15090" width="12.7109375" customWidth="1"/>
    <col min="15091" max="15091" width="4.140625" customWidth="1"/>
    <col min="15092" max="15092" width="45.28515625" customWidth="1"/>
    <col min="15093" max="15093" width="14.85546875" customWidth="1"/>
    <col min="15094" max="15094" width="12.28515625" customWidth="1"/>
    <col min="15095" max="15096" width="11.140625" customWidth="1"/>
    <col min="15097" max="15097" width="12.42578125" customWidth="1"/>
    <col min="15098" max="15098" width="11.42578125" customWidth="1"/>
    <col min="15099" max="15099" width="13.5703125" customWidth="1"/>
    <col min="15338" max="15338" width="23.140625" customWidth="1"/>
    <col min="15339" max="15339" width="42.85546875" customWidth="1"/>
    <col min="15341" max="15341" width="11.28515625" customWidth="1"/>
    <col min="15342" max="15342" width="12.85546875" customWidth="1"/>
    <col min="15343" max="15343" width="12.140625" customWidth="1"/>
    <col min="15344" max="15344" width="11.7109375" customWidth="1"/>
    <col min="15345" max="15345" width="11.42578125" customWidth="1"/>
    <col min="15346" max="15346" width="12.7109375" customWidth="1"/>
    <col min="15347" max="15347" width="4.140625" customWidth="1"/>
    <col min="15348" max="15348" width="45.28515625" customWidth="1"/>
    <col min="15349" max="15349" width="14.85546875" customWidth="1"/>
    <col min="15350" max="15350" width="12.28515625" customWidth="1"/>
    <col min="15351" max="15352" width="11.140625" customWidth="1"/>
    <col min="15353" max="15353" width="12.42578125" customWidth="1"/>
    <col min="15354" max="15354" width="11.42578125" customWidth="1"/>
    <col min="15355" max="15355" width="13.5703125" customWidth="1"/>
    <col min="15594" max="15594" width="23.140625" customWidth="1"/>
    <col min="15595" max="15595" width="42.85546875" customWidth="1"/>
    <col min="15597" max="15597" width="11.28515625" customWidth="1"/>
    <col min="15598" max="15598" width="12.85546875" customWidth="1"/>
    <col min="15599" max="15599" width="12.140625" customWidth="1"/>
    <col min="15600" max="15600" width="11.7109375" customWidth="1"/>
    <col min="15601" max="15601" width="11.42578125" customWidth="1"/>
    <col min="15602" max="15602" width="12.7109375" customWidth="1"/>
    <col min="15603" max="15603" width="4.140625" customWidth="1"/>
    <col min="15604" max="15604" width="45.28515625" customWidth="1"/>
    <col min="15605" max="15605" width="14.85546875" customWidth="1"/>
    <col min="15606" max="15606" width="12.28515625" customWidth="1"/>
    <col min="15607" max="15608" width="11.140625" customWidth="1"/>
    <col min="15609" max="15609" width="12.42578125" customWidth="1"/>
    <col min="15610" max="15610" width="11.42578125" customWidth="1"/>
    <col min="15611" max="15611" width="13.5703125" customWidth="1"/>
    <col min="15850" max="15850" width="23.140625" customWidth="1"/>
    <col min="15851" max="15851" width="42.85546875" customWidth="1"/>
    <col min="15853" max="15853" width="11.28515625" customWidth="1"/>
    <col min="15854" max="15854" width="12.85546875" customWidth="1"/>
    <col min="15855" max="15855" width="12.140625" customWidth="1"/>
    <col min="15856" max="15856" width="11.7109375" customWidth="1"/>
    <col min="15857" max="15857" width="11.42578125" customWidth="1"/>
    <col min="15858" max="15858" width="12.7109375" customWidth="1"/>
    <col min="15859" max="15859" width="4.140625" customWidth="1"/>
    <col min="15860" max="15860" width="45.28515625" customWidth="1"/>
    <col min="15861" max="15861" width="14.85546875" customWidth="1"/>
    <col min="15862" max="15862" width="12.28515625" customWidth="1"/>
    <col min="15863" max="15864" width="11.140625" customWidth="1"/>
    <col min="15865" max="15865" width="12.42578125" customWidth="1"/>
    <col min="15866" max="15866" width="11.42578125" customWidth="1"/>
    <col min="15867" max="15867" width="13.5703125" customWidth="1"/>
    <col min="16106" max="16106" width="23.140625" customWidth="1"/>
    <col min="16107" max="16107" width="42.85546875" customWidth="1"/>
    <col min="16109" max="16109" width="11.28515625" customWidth="1"/>
    <col min="16110" max="16110" width="12.85546875" customWidth="1"/>
    <col min="16111" max="16111" width="12.140625" customWidth="1"/>
    <col min="16112" max="16112" width="11.7109375" customWidth="1"/>
    <col min="16113" max="16113" width="11.42578125" customWidth="1"/>
    <col min="16114" max="16114" width="12.7109375" customWidth="1"/>
    <col min="16115" max="16115" width="4.140625" customWidth="1"/>
    <col min="16116" max="16116" width="45.28515625" customWidth="1"/>
    <col min="16117" max="16117" width="14.85546875" customWidth="1"/>
    <col min="16118" max="16118" width="12.28515625" customWidth="1"/>
    <col min="16119" max="16120" width="11.140625" customWidth="1"/>
    <col min="16121" max="16121" width="12.42578125" customWidth="1"/>
    <col min="16122" max="16122" width="11.42578125" customWidth="1"/>
    <col min="16123" max="16123" width="13.5703125" customWidth="1"/>
  </cols>
  <sheetData>
    <row r="1" spans="1:23" ht="18.75" x14ac:dyDescent="0.3">
      <c r="K1" s="2"/>
      <c r="L1" s="2" t="s">
        <v>1</v>
      </c>
      <c r="M1" s="2"/>
      <c r="N1" s="2"/>
      <c r="O1" s="2"/>
      <c r="P1" s="2"/>
      <c r="Q1" s="2"/>
      <c r="R1" s="2"/>
      <c r="S1" s="5"/>
      <c r="T1" s="3"/>
      <c r="U1" s="3"/>
      <c r="V1" s="6"/>
      <c r="W1" s="6"/>
    </row>
    <row r="2" spans="1:23" ht="18.75" x14ac:dyDescent="0.3">
      <c r="A2" s="1" t="s">
        <v>3</v>
      </c>
      <c r="B2" s="2" t="s">
        <v>0</v>
      </c>
      <c r="C2" s="1"/>
      <c r="D2" s="1"/>
      <c r="E2" s="1"/>
      <c r="F2" s="1"/>
      <c r="G2" s="3"/>
      <c r="H2" s="3"/>
      <c r="I2" s="4"/>
      <c r="K2" s="2" t="s">
        <v>2</v>
      </c>
      <c r="L2" s="2"/>
      <c r="M2" s="2"/>
      <c r="N2" s="2"/>
      <c r="O2" s="2"/>
      <c r="P2" s="2"/>
      <c r="Q2" s="2"/>
      <c r="R2" s="2"/>
      <c r="S2" s="5"/>
      <c r="T2" s="3"/>
      <c r="U2" s="3"/>
      <c r="V2" s="6"/>
      <c r="W2" s="6"/>
    </row>
    <row r="3" spans="1:23" ht="18.75" x14ac:dyDescent="0.3">
      <c r="A3" s="2" t="s">
        <v>2</v>
      </c>
      <c r="B3" s="2"/>
      <c r="C3" s="2"/>
      <c r="D3" s="2"/>
      <c r="E3" s="2"/>
      <c r="F3" s="2"/>
      <c r="G3" s="3"/>
      <c r="H3" s="3"/>
      <c r="I3" s="4"/>
      <c r="J3" s="2" t="s">
        <v>128</v>
      </c>
      <c r="K3" s="2"/>
      <c r="L3" s="2"/>
      <c r="M3" s="2"/>
      <c r="N3" s="2"/>
      <c r="O3" s="3"/>
      <c r="P3" s="2"/>
      <c r="Q3" s="2"/>
      <c r="R3" s="2"/>
      <c r="S3" s="5"/>
      <c r="T3" s="3"/>
      <c r="U3" s="3"/>
      <c r="V3" s="6"/>
      <c r="W3" s="6"/>
    </row>
    <row r="4" spans="1:23" ht="18.75" x14ac:dyDescent="0.3">
      <c r="A4" s="2" t="s">
        <v>128</v>
      </c>
      <c r="B4" s="2"/>
      <c r="C4" s="2"/>
      <c r="D4" s="2"/>
      <c r="E4" s="2"/>
      <c r="F4" s="2"/>
      <c r="G4" s="3"/>
      <c r="H4" s="3"/>
      <c r="I4" s="4"/>
      <c r="J4" s="2" t="s">
        <v>184</v>
      </c>
      <c r="K4" s="2"/>
      <c r="L4" s="2"/>
      <c r="M4" s="2"/>
      <c r="N4" s="2"/>
      <c r="O4" s="3"/>
      <c r="P4" s="2"/>
      <c r="Q4" s="2"/>
      <c r="R4" s="2"/>
      <c r="S4" s="5"/>
      <c r="T4" s="3"/>
      <c r="U4" s="3"/>
      <c r="V4" s="6"/>
      <c r="W4" s="6"/>
    </row>
    <row r="5" spans="1:23" ht="18.75" x14ac:dyDescent="0.3">
      <c r="A5" s="2" t="s">
        <v>184</v>
      </c>
      <c r="B5" s="2"/>
      <c r="C5" s="2"/>
      <c r="D5" s="2"/>
      <c r="E5" s="2"/>
      <c r="F5" s="2"/>
      <c r="G5" s="3"/>
      <c r="H5" s="3"/>
      <c r="I5" s="4"/>
      <c r="J5" s="2" t="s">
        <v>185</v>
      </c>
      <c r="K5" s="2"/>
      <c r="L5" s="2"/>
      <c r="M5" s="2"/>
      <c r="N5" s="2"/>
      <c r="O5" s="3"/>
      <c r="P5" s="2"/>
      <c r="Q5" s="2"/>
      <c r="R5" s="2"/>
      <c r="S5" s="5"/>
      <c r="T5" s="3"/>
      <c r="U5" s="3"/>
      <c r="V5" s="6"/>
      <c r="W5" s="6"/>
    </row>
    <row r="6" spans="1:23" ht="18.75" x14ac:dyDescent="0.3">
      <c r="A6" s="2" t="s">
        <v>185</v>
      </c>
      <c r="B6" s="2"/>
      <c r="C6" s="2"/>
      <c r="D6" s="2"/>
      <c r="E6" s="2"/>
      <c r="F6" s="2"/>
      <c r="G6" s="3"/>
      <c r="H6" s="3"/>
      <c r="I6" s="4"/>
      <c r="J6" s="5"/>
      <c r="K6" s="5" t="s">
        <v>3</v>
      </c>
      <c r="L6" s="5"/>
      <c r="M6" s="5"/>
      <c r="N6" s="5"/>
      <c r="O6" s="3"/>
      <c r="P6" s="5"/>
      <c r="Q6" s="5"/>
      <c r="R6" s="5"/>
      <c r="S6" s="5"/>
      <c r="T6" s="3"/>
      <c r="U6" s="3"/>
      <c r="V6" s="6"/>
      <c r="W6" s="6"/>
    </row>
    <row r="7" spans="1:23" ht="15.75" x14ac:dyDescent="0.25">
      <c r="A7" s="5"/>
      <c r="B7" s="5" t="s">
        <v>3</v>
      </c>
      <c r="C7" s="5"/>
      <c r="D7" s="5"/>
      <c r="E7" s="5"/>
      <c r="F7" s="5"/>
      <c r="G7" s="3"/>
      <c r="H7" s="3"/>
      <c r="I7" s="6"/>
      <c r="K7" s="3" t="s">
        <v>4</v>
      </c>
      <c r="L7" s="3"/>
      <c r="M7" s="3"/>
      <c r="N7" s="3"/>
      <c r="O7" s="3"/>
      <c r="P7" s="3"/>
      <c r="Q7" s="3"/>
      <c r="R7" s="3"/>
      <c r="S7" s="3"/>
      <c r="T7" s="3"/>
      <c r="U7" s="3"/>
      <c r="V7" s="6"/>
      <c r="W7" s="6"/>
    </row>
    <row r="8" spans="1:23" ht="16.5" thickBot="1" x14ac:dyDescent="0.3">
      <c r="A8" s="5" t="s">
        <v>3</v>
      </c>
      <c r="B8" s="5"/>
      <c r="C8" s="5"/>
      <c r="D8" s="5"/>
      <c r="E8" s="5"/>
      <c r="F8" s="5"/>
      <c r="G8" s="3"/>
      <c r="H8" s="3"/>
      <c r="I8" s="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16.5" thickBot="1" x14ac:dyDescent="0.3">
      <c r="A9" s="7" t="s">
        <v>5</v>
      </c>
      <c r="B9" s="8"/>
      <c r="C9" s="9"/>
      <c r="D9" s="9"/>
      <c r="E9" s="9"/>
      <c r="F9" s="9"/>
      <c r="G9" s="9"/>
      <c r="H9" s="10"/>
      <c r="I9" s="4"/>
      <c r="J9" s="116"/>
      <c r="K9" s="117"/>
      <c r="L9" s="118" t="s">
        <v>7</v>
      </c>
      <c r="M9" s="119" t="s">
        <v>120</v>
      </c>
      <c r="N9" s="119" t="s">
        <v>120</v>
      </c>
      <c r="O9" s="119" t="s">
        <v>121</v>
      </c>
      <c r="P9" s="119" t="s">
        <v>122</v>
      </c>
      <c r="Q9" s="118" t="s">
        <v>123</v>
      </c>
      <c r="R9" s="119" t="s">
        <v>8</v>
      </c>
      <c r="S9" s="120"/>
      <c r="T9" s="121" t="s">
        <v>9</v>
      </c>
      <c r="U9" s="121"/>
      <c r="V9" s="121" t="s">
        <v>3</v>
      </c>
      <c r="W9" s="122" t="s">
        <v>3</v>
      </c>
    </row>
    <row r="10" spans="1:23" ht="15.75" x14ac:dyDescent="0.25">
      <c r="A10" s="11" t="s">
        <v>6</v>
      </c>
      <c r="B10" s="12">
        <f>B12+B13</f>
        <v>7375.1</v>
      </c>
      <c r="C10" s="13"/>
      <c r="D10" s="13"/>
      <c r="E10" s="13"/>
      <c r="F10" s="13"/>
      <c r="G10" s="13"/>
      <c r="H10" s="14"/>
      <c r="I10" s="4"/>
      <c r="J10" s="123"/>
      <c r="K10" s="124"/>
      <c r="L10" s="125" t="s">
        <v>12</v>
      </c>
      <c r="M10" s="125" t="s">
        <v>124</v>
      </c>
      <c r="N10" s="125" t="s">
        <v>124</v>
      </c>
      <c r="O10" s="125" t="s">
        <v>125</v>
      </c>
      <c r="P10" s="125" t="s">
        <v>124</v>
      </c>
      <c r="Q10" s="125" t="s">
        <v>124</v>
      </c>
      <c r="R10" s="125" t="s">
        <v>13</v>
      </c>
      <c r="S10" s="125" t="s">
        <v>14</v>
      </c>
      <c r="T10" s="125" t="s">
        <v>15</v>
      </c>
      <c r="U10" s="125" t="s">
        <v>16</v>
      </c>
      <c r="V10" s="125" t="s">
        <v>17</v>
      </c>
      <c r="W10" s="125" t="s">
        <v>18</v>
      </c>
    </row>
    <row r="11" spans="1:23" ht="16.5" thickBot="1" x14ac:dyDescent="0.3">
      <c r="A11" s="15" t="s">
        <v>10</v>
      </c>
      <c r="B11" s="16" t="s">
        <v>11</v>
      </c>
      <c r="C11" s="17"/>
      <c r="D11" s="17"/>
      <c r="E11" s="17"/>
      <c r="F11" s="17"/>
      <c r="G11" s="17"/>
      <c r="H11" s="18"/>
      <c r="I11" s="4"/>
      <c r="J11" s="123"/>
      <c r="K11" s="124"/>
      <c r="L11" s="126" t="s">
        <v>3</v>
      </c>
      <c r="M11" s="126" t="s">
        <v>126</v>
      </c>
      <c r="N11" s="126" t="s">
        <v>162</v>
      </c>
      <c r="O11" s="126" t="s">
        <v>124</v>
      </c>
      <c r="P11" s="126"/>
      <c r="Q11" s="126"/>
      <c r="R11" s="126" t="s">
        <v>20</v>
      </c>
      <c r="S11" s="126"/>
      <c r="T11" s="126"/>
      <c r="U11" s="126"/>
      <c r="V11" s="126"/>
      <c r="W11" s="126"/>
    </row>
    <row r="12" spans="1:23" ht="16.5" thickBot="1" x14ac:dyDescent="0.3">
      <c r="A12" s="19" t="s">
        <v>19</v>
      </c>
      <c r="B12" s="12">
        <v>6886.3</v>
      </c>
      <c r="C12" s="13"/>
      <c r="D12" s="13"/>
      <c r="E12" s="13"/>
      <c r="F12" s="13"/>
      <c r="G12" s="13"/>
      <c r="H12" s="14"/>
      <c r="I12" s="4"/>
      <c r="J12" s="127"/>
      <c r="K12" s="128"/>
      <c r="L12" s="126" t="s">
        <v>22</v>
      </c>
      <c r="M12" s="126" t="s">
        <v>22</v>
      </c>
      <c r="N12" s="126" t="s">
        <v>22</v>
      </c>
      <c r="O12" s="126" t="s">
        <v>22</v>
      </c>
      <c r="P12" s="126" t="s">
        <v>22</v>
      </c>
      <c r="Q12" s="126" t="s">
        <v>22</v>
      </c>
      <c r="R12" s="126" t="s">
        <v>23</v>
      </c>
      <c r="S12" s="126" t="s">
        <v>22</v>
      </c>
      <c r="T12" s="126" t="s">
        <v>22</v>
      </c>
      <c r="U12" s="126" t="s">
        <v>22</v>
      </c>
      <c r="V12" s="126" t="s">
        <v>22</v>
      </c>
      <c r="W12" s="126" t="s">
        <v>22</v>
      </c>
    </row>
    <row r="13" spans="1:23" ht="16.5" thickBot="1" x14ac:dyDescent="0.3">
      <c r="A13" s="20" t="s">
        <v>21</v>
      </c>
      <c r="B13" s="21">
        <v>488.8</v>
      </c>
      <c r="C13" s="22"/>
      <c r="D13" s="22"/>
      <c r="E13" s="22"/>
      <c r="F13" s="22"/>
      <c r="G13" s="22"/>
      <c r="H13" s="23"/>
      <c r="I13" s="4"/>
      <c r="J13" s="129" t="s">
        <v>27</v>
      </c>
      <c r="K13" s="130" t="s">
        <v>182</v>
      </c>
      <c r="L13" s="131">
        <v>0</v>
      </c>
      <c r="M13" s="131"/>
      <c r="N13" s="131"/>
      <c r="O13" s="131"/>
      <c r="P13" s="131"/>
      <c r="Q13" s="131"/>
      <c r="R13" s="132"/>
      <c r="S13" s="147"/>
      <c r="T13" s="132"/>
      <c r="U13" s="132"/>
      <c r="V13" s="132"/>
      <c r="W13" s="30"/>
    </row>
    <row r="14" spans="1:23" ht="15.75" x14ac:dyDescent="0.25">
      <c r="A14" s="24"/>
      <c r="B14" s="25"/>
      <c r="C14" s="13" t="s">
        <v>24</v>
      </c>
      <c r="D14" s="26"/>
      <c r="E14" s="94" t="s">
        <v>25</v>
      </c>
      <c r="F14" s="95"/>
      <c r="G14" s="13" t="s">
        <v>26</v>
      </c>
      <c r="H14" s="28"/>
      <c r="I14" s="29"/>
      <c r="J14" s="123"/>
      <c r="K14" s="124"/>
      <c r="L14" s="125"/>
      <c r="M14" s="146"/>
      <c r="N14" s="146"/>
      <c r="O14" s="146"/>
      <c r="P14" s="146"/>
      <c r="Q14" s="146"/>
      <c r="R14" s="125"/>
      <c r="S14" s="125"/>
      <c r="T14" s="125"/>
      <c r="U14" s="125"/>
      <c r="V14" s="125"/>
      <c r="W14" s="125"/>
    </row>
    <row r="15" spans="1:23" ht="15.75" x14ac:dyDescent="0.25">
      <c r="A15" s="24" t="s">
        <v>28</v>
      </c>
      <c r="B15" s="31" t="s">
        <v>29</v>
      </c>
      <c r="C15" s="32" t="s">
        <v>30</v>
      </c>
      <c r="D15" s="33" t="s">
        <v>31</v>
      </c>
      <c r="E15" s="32" t="s">
        <v>30</v>
      </c>
      <c r="F15" s="33" t="s">
        <v>31</v>
      </c>
      <c r="G15" s="34" t="s">
        <v>30</v>
      </c>
      <c r="H15" s="33" t="s">
        <v>31</v>
      </c>
      <c r="I15" s="29"/>
      <c r="J15" s="134">
        <v>1</v>
      </c>
      <c r="K15" s="135" t="s">
        <v>183</v>
      </c>
      <c r="L15" s="139">
        <f>L16+L17+L18</f>
        <v>0</v>
      </c>
      <c r="M15" s="139">
        <f t="shared" ref="M15:W15" si="0">M16+M17+M18</f>
        <v>0</v>
      </c>
      <c r="N15" s="139">
        <f t="shared" si="0"/>
        <v>0</v>
      </c>
      <c r="O15" s="139">
        <f t="shared" si="0"/>
        <v>0</v>
      </c>
      <c r="P15" s="139">
        <f t="shared" si="0"/>
        <v>0</v>
      </c>
      <c r="Q15" s="139">
        <f t="shared" si="0"/>
        <v>0</v>
      </c>
      <c r="R15" s="139">
        <f>R16+R17+R18</f>
        <v>0</v>
      </c>
      <c r="S15" s="139">
        <f t="shared" si="0"/>
        <v>0</v>
      </c>
      <c r="T15" s="139">
        <f t="shared" si="0"/>
        <v>0</v>
      </c>
      <c r="U15" s="139">
        <f t="shared" si="0"/>
        <v>0</v>
      </c>
      <c r="V15" s="139">
        <f t="shared" si="0"/>
        <v>0</v>
      </c>
      <c r="W15" s="140">
        <f t="shared" si="0"/>
        <v>0</v>
      </c>
    </row>
    <row r="16" spans="1:23" ht="15.75" x14ac:dyDescent="0.25">
      <c r="A16" s="24" t="s">
        <v>32</v>
      </c>
      <c r="B16" s="25"/>
      <c r="C16" s="32" t="s">
        <v>33</v>
      </c>
      <c r="D16" s="33" t="s">
        <v>34</v>
      </c>
      <c r="E16" s="32" t="s">
        <v>33</v>
      </c>
      <c r="F16" s="33" t="s">
        <v>35</v>
      </c>
      <c r="G16" s="34" t="s">
        <v>33</v>
      </c>
      <c r="H16" s="33" t="s">
        <v>35</v>
      </c>
      <c r="I16" s="35"/>
      <c r="J16" s="134">
        <v>1.1000000000000001</v>
      </c>
      <c r="K16" s="135" t="s">
        <v>52</v>
      </c>
      <c r="L16" s="139">
        <v>0</v>
      </c>
      <c r="M16" s="139">
        <v>0</v>
      </c>
      <c r="N16" s="139">
        <v>0</v>
      </c>
      <c r="O16" s="139">
        <v>0</v>
      </c>
      <c r="P16" s="139">
        <v>0</v>
      </c>
      <c r="Q16" s="139">
        <v>0</v>
      </c>
      <c r="R16" s="139">
        <f>S16+T16+U16+V16+W16</f>
        <v>0</v>
      </c>
      <c r="S16" s="139">
        <v>0</v>
      </c>
      <c r="T16" s="139">
        <v>0</v>
      </c>
      <c r="U16" s="139">
        <v>0</v>
      </c>
      <c r="V16" s="139">
        <v>0</v>
      </c>
      <c r="W16" s="139">
        <v>0</v>
      </c>
    </row>
    <row r="17" spans="1:23" ht="15.75" x14ac:dyDescent="0.25">
      <c r="A17" s="24"/>
      <c r="B17" s="25"/>
      <c r="C17" s="11"/>
      <c r="D17" s="33" t="s">
        <v>36</v>
      </c>
      <c r="E17" s="11"/>
      <c r="F17" s="33" t="s">
        <v>36</v>
      </c>
      <c r="G17" s="36"/>
      <c r="H17" s="33" t="s">
        <v>36</v>
      </c>
      <c r="I17" s="35"/>
      <c r="J17" s="134">
        <v>1.2</v>
      </c>
      <c r="K17" s="135" t="s">
        <v>54</v>
      </c>
      <c r="L17" s="139">
        <v>0</v>
      </c>
      <c r="M17" s="139">
        <v>0</v>
      </c>
      <c r="N17" s="139">
        <v>0</v>
      </c>
      <c r="O17" s="139">
        <v>0</v>
      </c>
      <c r="P17" s="139">
        <v>0</v>
      </c>
      <c r="Q17" s="139">
        <v>0</v>
      </c>
      <c r="R17" s="139">
        <f>S17+T17+U17+V17+W17</f>
        <v>0</v>
      </c>
      <c r="S17" s="139">
        <v>0</v>
      </c>
      <c r="T17" s="139">
        <v>0</v>
      </c>
      <c r="U17" s="139">
        <v>0</v>
      </c>
      <c r="V17" s="139">
        <v>0</v>
      </c>
      <c r="W17" s="139">
        <v>0</v>
      </c>
    </row>
    <row r="18" spans="1:23" ht="15.75" x14ac:dyDescent="0.25">
      <c r="A18" s="27"/>
      <c r="B18" s="37"/>
      <c r="C18" s="38" t="s">
        <v>23</v>
      </c>
      <c r="D18" s="28" t="s">
        <v>22</v>
      </c>
      <c r="E18" s="38" t="s">
        <v>23</v>
      </c>
      <c r="F18" s="28" t="s">
        <v>22</v>
      </c>
      <c r="G18" s="39" t="s">
        <v>23</v>
      </c>
      <c r="H18" s="28" t="s">
        <v>22</v>
      </c>
      <c r="I18" s="35"/>
      <c r="J18" s="134">
        <v>1.3</v>
      </c>
      <c r="K18" s="135" t="s">
        <v>174</v>
      </c>
      <c r="L18" s="139">
        <v>0</v>
      </c>
      <c r="M18" s="139">
        <v>0</v>
      </c>
      <c r="N18" s="139">
        <v>0</v>
      </c>
      <c r="O18" s="139">
        <v>0</v>
      </c>
      <c r="P18" s="139">
        <v>0</v>
      </c>
      <c r="Q18" s="139">
        <v>0</v>
      </c>
      <c r="R18" s="139">
        <f>S18+T18+U18+V18+W18</f>
        <v>0</v>
      </c>
      <c r="S18" s="139">
        <v>0</v>
      </c>
      <c r="T18" s="139">
        <v>0</v>
      </c>
      <c r="U18" s="139">
        <v>0</v>
      </c>
      <c r="V18" s="139">
        <v>0</v>
      </c>
      <c r="W18" s="140">
        <v>0</v>
      </c>
    </row>
    <row r="19" spans="1:23" ht="16.5" customHeight="1" x14ac:dyDescent="0.25">
      <c r="A19" s="40" t="s">
        <v>38</v>
      </c>
      <c r="B19" s="31" t="s">
        <v>39</v>
      </c>
      <c r="C19" s="41">
        <f>D19*7375.1*3</f>
        <v>63057.10500000001</v>
      </c>
      <c r="D19" s="42">
        <v>2.85</v>
      </c>
      <c r="E19" s="41">
        <v>24706.59</v>
      </c>
      <c r="F19" s="42">
        <v>1.1200000000000001</v>
      </c>
      <c r="G19" s="43">
        <f>C19-E19</f>
        <v>38350.515000000014</v>
      </c>
      <c r="H19" s="42">
        <f>D19-F19</f>
        <v>1.73</v>
      </c>
      <c r="I19" s="44"/>
      <c r="J19" s="134"/>
      <c r="K19" s="135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40"/>
    </row>
    <row r="20" spans="1:23" ht="16.5" customHeight="1" x14ac:dyDescent="0.25">
      <c r="A20" s="40" t="s">
        <v>41</v>
      </c>
      <c r="B20" s="31" t="s">
        <v>42</v>
      </c>
      <c r="C20" s="32"/>
      <c r="D20" s="33"/>
      <c r="E20" s="32"/>
      <c r="F20" s="33"/>
      <c r="G20" s="34"/>
      <c r="H20" s="33"/>
      <c r="I20" s="35"/>
      <c r="J20" s="134">
        <v>2</v>
      </c>
      <c r="K20" s="135" t="s">
        <v>191</v>
      </c>
      <c r="L20" s="139">
        <f>L21+L22+L23</f>
        <v>326864.42999999993</v>
      </c>
      <c r="M20" s="139">
        <f t="shared" ref="M20:W20" si="1">M21+M22+M23</f>
        <v>606.6</v>
      </c>
      <c r="N20" s="139">
        <f t="shared" si="1"/>
        <v>2946.33</v>
      </c>
      <c r="O20" s="139">
        <f t="shared" si="1"/>
        <v>1039.97</v>
      </c>
      <c r="P20" s="139">
        <f t="shared" si="1"/>
        <v>693.23000000000013</v>
      </c>
      <c r="Q20" s="139">
        <f t="shared" si="1"/>
        <v>20537.29</v>
      </c>
      <c r="R20" s="139">
        <f t="shared" si="1"/>
        <v>66550.600000000006</v>
      </c>
      <c r="S20" s="139">
        <f t="shared" si="1"/>
        <v>0</v>
      </c>
      <c r="T20" s="139">
        <f t="shared" si="1"/>
        <v>0</v>
      </c>
      <c r="U20" s="139">
        <f t="shared" si="1"/>
        <v>0</v>
      </c>
      <c r="V20" s="139">
        <f t="shared" si="1"/>
        <v>0</v>
      </c>
      <c r="W20" s="140">
        <f t="shared" si="1"/>
        <v>66550.600000000006</v>
      </c>
    </row>
    <row r="21" spans="1:23" ht="16.5" customHeight="1" x14ac:dyDescent="0.25">
      <c r="A21" s="40" t="s">
        <v>43</v>
      </c>
      <c r="B21" s="31" t="s">
        <v>44</v>
      </c>
      <c r="C21" s="32"/>
      <c r="D21" s="33"/>
      <c r="E21" s="32"/>
      <c r="F21" s="33"/>
      <c r="G21" s="34"/>
      <c r="H21" s="33"/>
      <c r="I21" s="35"/>
      <c r="J21" s="134">
        <v>2.1</v>
      </c>
      <c r="K21" s="135" t="s">
        <v>37</v>
      </c>
      <c r="L21" s="139">
        <v>191184.49</v>
      </c>
      <c r="M21" s="139">
        <v>304.24</v>
      </c>
      <c r="N21" s="139">
        <v>1477.71</v>
      </c>
      <c r="O21" s="139">
        <v>521.54</v>
      </c>
      <c r="P21" s="139">
        <v>347.68</v>
      </c>
      <c r="Q21" s="139">
        <v>10300.219999999999</v>
      </c>
      <c r="R21" s="139">
        <f>S21+T21+U21+V21+W21</f>
        <v>65454.23</v>
      </c>
      <c r="S21" s="139">
        <v>0</v>
      </c>
      <c r="T21" s="139">
        <v>0</v>
      </c>
      <c r="U21" s="139">
        <v>0</v>
      </c>
      <c r="V21" s="139">
        <v>0</v>
      </c>
      <c r="W21" s="140">
        <v>65454.23</v>
      </c>
    </row>
    <row r="22" spans="1:23" ht="16.5" customHeight="1" x14ac:dyDescent="0.25">
      <c r="A22" s="40" t="s">
        <v>46</v>
      </c>
      <c r="B22" s="31" t="s">
        <v>47</v>
      </c>
      <c r="C22" s="32"/>
      <c r="D22" s="33"/>
      <c r="E22" s="32"/>
      <c r="F22" s="33"/>
      <c r="G22" s="34"/>
      <c r="H22" s="33"/>
      <c r="I22" s="35"/>
      <c r="J22" s="134">
        <v>2.2000000000000002</v>
      </c>
      <c r="K22" s="135" t="s">
        <v>40</v>
      </c>
      <c r="L22" s="139">
        <v>132477.46</v>
      </c>
      <c r="M22" s="139">
        <v>297.26</v>
      </c>
      <c r="N22" s="139">
        <v>1443.86</v>
      </c>
      <c r="O22" s="139">
        <v>509.7</v>
      </c>
      <c r="P22" s="139">
        <v>339.73</v>
      </c>
      <c r="Q22" s="139">
        <v>10064.530000000001</v>
      </c>
      <c r="R22" s="139">
        <f>S22+T22+U22+V22+W22</f>
        <v>0</v>
      </c>
      <c r="S22" s="139">
        <v>0</v>
      </c>
      <c r="T22" s="139">
        <v>0</v>
      </c>
      <c r="U22" s="139">
        <v>0</v>
      </c>
      <c r="V22" s="139">
        <v>0</v>
      </c>
      <c r="W22" s="140">
        <v>0</v>
      </c>
    </row>
    <row r="23" spans="1:23" ht="16.5" customHeight="1" x14ac:dyDescent="0.25">
      <c r="A23" s="24" t="s">
        <v>49</v>
      </c>
      <c r="B23" s="31" t="s">
        <v>154</v>
      </c>
      <c r="C23" s="32"/>
      <c r="D23" s="33"/>
      <c r="E23" s="32"/>
      <c r="F23" s="33"/>
      <c r="G23" s="34"/>
      <c r="H23" s="33"/>
      <c r="I23" s="35"/>
      <c r="J23" s="134">
        <v>2.2999999999999998</v>
      </c>
      <c r="K23" s="135" t="s">
        <v>175</v>
      </c>
      <c r="L23" s="139">
        <v>3202.48</v>
      </c>
      <c r="M23" s="139">
        <v>5.0999999999999996</v>
      </c>
      <c r="N23" s="139">
        <v>24.76</v>
      </c>
      <c r="O23" s="139">
        <v>8.73</v>
      </c>
      <c r="P23" s="139">
        <v>5.82</v>
      </c>
      <c r="Q23" s="139">
        <v>172.54</v>
      </c>
      <c r="R23" s="139">
        <f>S23+T23+U23+V23+W23</f>
        <v>1096.3699999999999</v>
      </c>
      <c r="S23" s="139">
        <v>0</v>
      </c>
      <c r="T23" s="139">
        <v>0</v>
      </c>
      <c r="U23" s="139">
        <v>0</v>
      </c>
      <c r="V23" s="139">
        <v>0</v>
      </c>
      <c r="W23" s="140">
        <f>258.13+397.13+441.11</f>
        <v>1096.3699999999999</v>
      </c>
    </row>
    <row r="24" spans="1:23" ht="16.5" customHeight="1" x14ac:dyDescent="0.25">
      <c r="A24" s="24" t="s">
        <v>50</v>
      </c>
      <c r="B24" s="31" t="s">
        <v>108</v>
      </c>
      <c r="C24" s="32"/>
      <c r="D24" s="33"/>
      <c r="E24" s="32"/>
      <c r="F24" s="33"/>
      <c r="G24" s="34"/>
      <c r="H24" s="33"/>
      <c r="I24" s="35"/>
      <c r="J24" s="134"/>
      <c r="K24" s="135"/>
      <c r="L24" s="137"/>
      <c r="M24" s="139"/>
      <c r="N24" s="139"/>
      <c r="O24" s="139"/>
      <c r="P24" s="139"/>
      <c r="Q24" s="139"/>
      <c r="R24" s="139"/>
      <c r="S24" s="139"/>
      <c r="T24" s="139"/>
      <c r="U24" s="139"/>
      <c r="V24" s="149"/>
      <c r="W24" s="140"/>
    </row>
    <row r="25" spans="1:23" ht="15.75" customHeight="1" x14ac:dyDescent="0.25">
      <c r="A25" s="24" t="s">
        <v>51</v>
      </c>
      <c r="B25" s="31" t="s">
        <v>3</v>
      </c>
      <c r="C25" s="32"/>
      <c r="D25" s="33"/>
      <c r="E25" s="32"/>
      <c r="F25" s="33"/>
      <c r="G25" s="34"/>
      <c r="H25" s="33"/>
      <c r="I25" s="35"/>
      <c r="J25" s="134">
        <v>3</v>
      </c>
      <c r="K25" s="135" t="s">
        <v>192</v>
      </c>
      <c r="L25" s="139">
        <f>L26+L27+L28</f>
        <v>2697.4700000000003</v>
      </c>
      <c r="M25" s="139">
        <f t="shared" ref="M25:W25" si="2">M26+M27+M28</f>
        <v>4.29</v>
      </c>
      <c r="N25" s="139">
        <f t="shared" si="2"/>
        <v>20.85</v>
      </c>
      <c r="O25" s="139">
        <f t="shared" si="2"/>
        <v>7.35</v>
      </c>
      <c r="P25" s="139">
        <f t="shared" si="2"/>
        <v>4.91</v>
      </c>
      <c r="Q25" s="139">
        <f t="shared" si="2"/>
        <v>145.32999999999998</v>
      </c>
      <c r="R25" s="139">
        <f t="shared" si="2"/>
        <v>923.5</v>
      </c>
      <c r="S25" s="139">
        <f t="shared" si="2"/>
        <v>0</v>
      </c>
      <c r="T25" s="139">
        <f t="shared" si="2"/>
        <v>0</v>
      </c>
      <c r="U25" s="139">
        <f t="shared" si="2"/>
        <v>0</v>
      </c>
      <c r="V25" s="139">
        <f t="shared" si="2"/>
        <v>0</v>
      </c>
      <c r="W25" s="140">
        <f t="shared" si="2"/>
        <v>923.5</v>
      </c>
    </row>
    <row r="26" spans="1:23" ht="15.75" customHeight="1" x14ac:dyDescent="0.25">
      <c r="A26" s="24" t="s">
        <v>53</v>
      </c>
      <c r="B26" s="31" t="s">
        <v>3</v>
      </c>
      <c r="C26" s="32"/>
      <c r="D26" s="33"/>
      <c r="E26" s="32"/>
      <c r="F26" s="33"/>
      <c r="G26" s="34"/>
      <c r="H26" s="33"/>
      <c r="I26" s="35"/>
      <c r="J26" s="134">
        <v>3.1</v>
      </c>
      <c r="K26" s="135" t="s">
        <v>45</v>
      </c>
      <c r="L26" s="139">
        <f>388.34+1400.5+154.64</f>
        <v>1943.48</v>
      </c>
      <c r="M26" s="139">
        <v>3.09</v>
      </c>
      <c r="N26" s="139">
        <v>15.02</v>
      </c>
      <c r="O26" s="139">
        <v>5.29</v>
      </c>
      <c r="P26" s="139">
        <v>3.54</v>
      </c>
      <c r="Q26" s="139">
        <v>104.71</v>
      </c>
      <c r="R26" s="139">
        <f>S26+T26+U26+V26+W26</f>
        <v>665.37</v>
      </c>
      <c r="S26" s="139"/>
      <c r="T26" s="139"/>
      <c r="U26" s="139"/>
      <c r="V26" s="139"/>
      <c r="W26" s="140">
        <v>665.37</v>
      </c>
    </row>
    <row r="27" spans="1:23" ht="15.75" x14ac:dyDescent="0.25">
      <c r="A27" s="24" t="s">
        <v>55</v>
      </c>
      <c r="B27" s="31" t="s">
        <v>3</v>
      </c>
      <c r="C27" s="32"/>
      <c r="D27" s="33"/>
      <c r="E27" s="32"/>
      <c r="F27" s="33"/>
      <c r="G27" s="34"/>
      <c r="H27" s="33"/>
      <c r="I27" s="35"/>
      <c r="J27" s="134">
        <v>3.2</v>
      </c>
      <c r="K27" s="135" t="s">
        <v>48</v>
      </c>
      <c r="L27" s="139">
        <v>0</v>
      </c>
      <c r="M27" s="139">
        <v>0</v>
      </c>
      <c r="N27" s="139">
        <v>0</v>
      </c>
      <c r="O27" s="139">
        <v>0</v>
      </c>
      <c r="P27" s="139">
        <v>0</v>
      </c>
      <c r="Q27" s="139">
        <v>0</v>
      </c>
      <c r="R27" s="139">
        <f t="shared" ref="R27:R28" si="3">S27+T27+U27+V27+W27</f>
        <v>0</v>
      </c>
      <c r="S27" s="139">
        <v>0</v>
      </c>
      <c r="T27" s="139">
        <v>0</v>
      </c>
      <c r="U27" s="139">
        <v>0</v>
      </c>
      <c r="V27" s="139">
        <v>0</v>
      </c>
      <c r="W27" s="140">
        <v>0</v>
      </c>
    </row>
    <row r="28" spans="1:23" ht="15.75" x14ac:dyDescent="0.25">
      <c r="A28" s="24"/>
      <c r="B28" s="31"/>
      <c r="C28" s="32"/>
      <c r="D28" s="33"/>
      <c r="E28" s="32"/>
      <c r="F28" s="33"/>
      <c r="G28" s="34"/>
      <c r="H28" s="33"/>
      <c r="I28" s="35"/>
      <c r="J28" s="134">
        <v>3.3</v>
      </c>
      <c r="K28" s="135" t="s">
        <v>176</v>
      </c>
      <c r="L28" s="139">
        <v>753.99</v>
      </c>
      <c r="M28" s="139">
        <v>1.2</v>
      </c>
      <c r="N28" s="139">
        <v>5.83</v>
      </c>
      <c r="O28" s="139">
        <v>2.06</v>
      </c>
      <c r="P28" s="139">
        <v>1.37</v>
      </c>
      <c r="Q28" s="139">
        <v>40.619999999999997</v>
      </c>
      <c r="R28" s="139">
        <f t="shared" si="3"/>
        <v>258.13</v>
      </c>
      <c r="S28" s="139">
        <v>0</v>
      </c>
      <c r="T28" s="139">
        <v>0</v>
      </c>
      <c r="U28" s="139">
        <v>0</v>
      </c>
      <c r="V28" s="139">
        <v>0</v>
      </c>
      <c r="W28" s="140">
        <v>258.13</v>
      </c>
    </row>
    <row r="29" spans="1:23" ht="15.75" x14ac:dyDescent="0.25">
      <c r="A29" s="45" t="s">
        <v>57</v>
      </c>
      <c r="B29" s="46" t="s">
        <v>39</v>
      </c>
      <c r="C29" s="41">
        <f>D29*7375.1*3</f>
        <v>88279.947</v>
      </c>
      <c r="D29" s="47">
        <v>3.99</v>
      </c>
      <c r="E29" s="41">
        <v>34589.22</v>
      </c>
      <c r="F29" s="68">
        <f>E29/3/7375.1</f>
        <v>1.5633333785304604</v>
      </c>
      <c r="G29" s="43">
        <f>C29-E29</f>
        <v>53690.726999999999</v>
      </c>
      <c r="H29" s="47">
        <f>D29-F29</f>
        <v>2.4266666214695398</v>
      </c>
      <c r="I29" s="44"/>
      <c r="J29" s="134"/>
      <c r="K29" s="135"/>
      <c r="L29" s="139"/>
      <c r="M29" s="139"/>
      <c r="N29" s="139"/>
      <c r="O29" s="139"/>
      <c r="P29" s="139"/>
      <c r="Q29" s="139"/>
      <c r="R29" s="139"/>
      <c r="S29" s="149"/>
      <c r="T29" s="139"/>
      <c r="U29" s="139"/>
      <c r="V29" s="149"/>
      <c r="W29" s="152"/>
    </row>
    <row r="30" spans="1:23" ht="15.75" x14ac:dyDescent="0.25">
      <c r="A30" s="40" t="s">
        <v>41</v>
      </c>
      <c r="B30" s="48" t="s">
        <v>42</v>
      </c>
      <c r="C30" s="32"/>
      <c r="D30" s="33"/>
      <c r="E30" s="32"/>
      <c r="F30" s="33"/>
      <c r="G30" s="34"/>
      <c r="H30" s="33"/>
      <c r="I30" s="35"/>
      <c r="J30" s="134">
        <v>4</v>
      </c>
      <c r="K30" s="135" t="s">
        <v>193</v>
      </c>
      <c r="L30" s="139">
        <f>L31+L32+L33</f>
        <v>324166.95999999996</v>
      </c>
      <c r="M30" s="139">
        <f>M31+M32+M33</f>
        <v>602.31000000000006</v>
      </c>
      <c r="N30" s="139">
        <f t="shared" ref="N30:W30" si="4">N31+N32+N33</f>
        <v>2925.48</v>
      </c>
      <c r="O30" s="139">
        <f t="shared" si="4"/>
        <v>1032.6200000000001</v>
      </c>
      <c r="P30" s="139">
        <f t="shared" si="4"/>
        <v>688.32</v>
      </c>
      <c r="Q30" s="139">
        <f t="shared" si="4"/>
        <v>20391.96</v>
      </c>
      <c r="R30" s="139">
        <f t="shared" si="4"/>
        <v>65627.100000000006</v>
      </c>
      <c r="S30" s="139">
        <f t="shared" si="4"/>
        <v>0</v>
      </c>
      <c r="T30" s="139">
        <f t="shared" si="4"/>
        <v>0</v>
      </c>
      <c r="U30" s="139">
        <f t="shared" si="4"/>
        <v>0</v>
      </c>
      <c r="V30" s="139">
        <f t="shared" si="4"/>
        <v>0</v>
      </c>
      <c r="W30" s="140">
        <f t="shared" si="4"/>
        <v>65627.100000000006</v>
      </c>
    </row>
    <row r="31" spans="1:23" ht="15.75" x14ac:dyDescent="0.25">
      <c r="A31" s="40" t="s">
        <v>60</v>
      </c>
      <c r="B31" s="48" t="s">
        <v>44</v>
      </c>
      <c r="C31" s="32"/>
      <c r="D31" s="33"/>
      <c r="E31" s="32"/>
      <c r="F31" s="33"/>
      <c r="G31" s="34"/>
      <c r="H31" s="33"/>
      <c r="I31" s="35"/>
      <c r="J31" s="134">
        <v>4.0999999999999996</v>
      </c>
      <c r="K31" s="135" t="s">
        <v>52</v>
      </c>
      <c r="L31" s="168">
        <f t="shared" ref="L31:W33" si="5">L16+L21-L26</f>
        <v>189241.00999999998</v>
      </c>
      <c r="M31" s="168">
        <f t="shared" si="5"/>
        <v>301.15000000000003</v>
      </c>
      <c r="N31" s="168">
        <f t="shared" si="5"/>
        <v>1462.69</v>
      </c>
      <c r="O31" s="168">
        <f t="shared" si="5"/>
        <v>516.25</v>
      </c>
      <c r="P31" s="168">
        <f t="shared" si="5"/>
        <v>344.14</v>
      </c>
      <c r="Q31" s="168">
        <f t="shared" si="5"/>
        <v>10195.51</v>
      </c>
      <c r="R31" s="168">
        <f t="shared" si="5"/>
        <v>64788.86</v>
      </c>
      <c r="S31" s="139">
        <f t="shared" si="5"/>
        <v>0</v>
      </c>
      <c r="T31" s="139">
        <f t="shared" si="5"/>
        <v>0</v>
      </c>
      <c r="U31" s="139">
        <f t="shared" si="5"/>
        <v>0</v>
      </c>
      <c r="V31" s="139">
        <f t="shared" si="5"/>
        <v>0</v>
      </c>
      <c r="W31" s="140">
        <f t="shared" si="5"/>
        <v>64788.86</v>
      </c>
    </row>
    <row r="32" spans="1:23" ht="15.75" x14ac:dyDescent="0.25">
      <c r="A32" s="40" t="s">
        <v>62</v>
      </c>
      <c r="B32" s="48" t="s">
        <v>63</v>
      </c>
      <c r="C32" s="32"/>
      <c r="D32" s="33"/>
      <c r="E32" s="32"/>
      <c r="F32" s="33"/>
      <c r="G32" s="34"/>
      <c r="H32" s="33"/>
      <c r="I32" s="35"/>
      <c r="J32" s="134">
        <v>4.2</v>
      </c>
      <c r="K32" s="135" t="s">
        <v>54</v>
      </c>
      <c r="L32" s="139">
        <f t="shared" si="5"/>
        <v>132477.46</v>
      </c>
      <c r="M32" s="139">
        <f>M17+M22-M27</f>
        <v>297.26</v>
      </c>
      <c r="N32" s="139">
        <f t="shared" si="5"/>
        <v>1443.86</v>
      </c>
      <c r="O32" s="139">
        <f t="shared" si="5"/>
        <v>509.7</v>
      </c>
      <c r="P32" s="139">
        <f t="shared" si="5"/>
        <v>339.73</v>
      </c>
      <c r="Q32" s="139">
        <f t="shared" si="5"/>
        <v>10064.530000000001</v>
      </c>
      <c r="R32" s="139">
        <f t="shared" si="5"/>
        <v>0</v>
      </c>
      <c r="S32" s="139">
        <f t="shared" si="5"/>
        <v>0</v>
      </c>
      <c r="T32" s="139">
        <f t="shared" si="5"/>
        <v>0</v>
      </c>
      <c r="U32" s="139">
        <f t="shared" si="5"/>
        <v>0</v>
      </c>
      <c r="V32" s="139">
        <f t="shared" si="5"/>
        <v>0</v>
      </c>
      <c r="W32" s="140">
        <f t="shared" si="5"/>
        <v>0</v>
      </c>
    </row>
    <row r="33" spans="1:23" ht="15.75" x14ac:dyDescent="0.25">
      <c r="A33" s="40" t="s">
        <v>64</v>
      </c>
      <c r="B33" s="48" t="s">
        <v>65</v>
      </c>
      <c r="C33" s="32"/>
      <c r="D33" s="33"/>
      <c r="E33" s="32"/>
      <c r="F33" s="33"/>
      <c r="G33" s="34"/>
      <c r="H33" s="33"/>
      <c r="I33" s="35"/>
      <c r="J33" s="134">
        <v>4.3</v>
      </c>
      <c r="K33" s="135" t="s">
        <v>174</v>
      </c>
      <c r="L33" s="168">
        <f>L18+L23-L28</f>
        <v>2448.4899999999998</v>
      </c>
      <c r="M33" s="168">
        <f t="shared" si="5"/>
        <v>3.8999999999999995</v>
      </c>
      <c r="N33" s="168">
        <f t="shared" si="5"/>
        <v>18.93</v>
      </c>
      <c r="O33" s="168">
        <f t="shared" si="5"/>
        <v>6.67</v>
      </c>
      <c r="P33" s="168">
        <f t="shared" si="5"/>
        <v>4.45</v>
      </c>
      <c r="Q33" s="168">
        <f t="shared" si="5"/>
        <v>131.91999999999999</v>
      </c>
      <c r="R33" s="139">
        <f>R18+R23-R28</f>
        <v>838.2399999999999</v>
      </c>
      <c r="S33" s="139">
        <f t="shared" si="5"/>
        <v>0</v>
      </c>
      <c r="T33" s="139">
        <f t="shared" si="5"/>
        <v>0</v>
      </c>
      <c r="U33" s="139">
        <f t="shared" si="5"/>
        <v>0</v>
      </c>
      <c r="V33" s="139">
        <f t="shared" si="5"/>
        <v>0</v>
      </c>
      <c r="W33" s="140">
        <f t="shared" si="5"/>
        <v>838.2399999999999</v>
      </c>
    </row>
    <row r="34" spans="1:23" ht="15.75" x14ac:dyDescent="0.25">
      <c r="A34" s="40" t="s">
        <v>67</v>
      </c>
      <c r="B34" s="48" t="s">
        <v>68</v>
      </c>
      <c r="C34" s="32"/>
      <c r="D34" s="33"/>
      <c r="E34" s="32"/>
      <c r="F34" s="33"/>
      <c r="G34" s="34"/>
      <c r="H34" s="33"/>
      <c r="I34" s="35"/>
      <c r="J34" s="134"/>
      <c r="K34" s="135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40"/>
    </row>
    <row r="35" spans="1:23" ht="15.75" x14ac:dyDescent="0.25">
      <c r="A35" s="24" t="s">
        <v>49</v>
      </c>
      <c r="B35" s="48" t="s">
        <v>70</v>
      </c>
      <c r="C35" s="32"/>
      <c r="D35" s="33"/>
      <c r="E35" s="32"/>
      <c r="F35" s="33"/>
      <c r="G35" s="34"/>
      <c r="H35" s="33"/>
      <c r="I35" s="35"/>
      <c r="J35" s="134">
        <v>5</v>
      </c>
      <c r="K35" s="135" t="s">
        <v>56</v>
      </c>
      <c r="L35" s="139">
        <f>E118</f>
        <v>299281.56</v>
      </c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40"/>
    </row>
    <row r="36" spans="1:23" ht="15.75" x14ac:dyDescent="0.25">
      <c r="A36" s="24" t="s">
        <v>50</v>
      </c>
      <c r="B36" s="48" t="s">
        <v>71</v>
      </c>
      <c r="C36" s="32"/>
      <c r="D36" s="33"/>
      <c r="E36" s="32"/>
      <c r="F36" s="33"/>
      <c r="G36" s="34"/>
      <c r="H36" s="33"/>
      <c r="I36" s="35"/>
      <c r="J36" s="134">
        <v>6</v>
      </c>
      <c r="K36" s="135" t="s">
        <v>58</v>
      </c>
      <c r="L36" s="139">
        <f>L20-L35</f>
        <v>27582.869999999937</v>
      </c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40"/>
    </row>
    <row r="37" spans="1:23" ht="15.75" x14ac:dyDescent="0.25">
      <c r="A37" s="24" t="s">
        <v>51</v>
      </c>
      <c r="B37" s="48" t="s">
        <v>72</v>
      </c>
      <c r="C37" s="32"/>
      <c r="D37" s="33"/>
      <c r="E37" s="32"/>
      <c r="F37" s="33"/>
      <c r="G37" s="34"/>
      <c r="H37" s="33"/>
      <c r="I37" s="35"/>
      <c r="J37" s="134"/>
      <c r="K37" s="135" t="s">
        <v>59</v>
      </c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40"/>
    </row>
    <row r="38" spans="1:23" ht="15.75" x14ac:dyDescent="0.25">
      <c r="A38" s="24" t="s">
        <v>53</v>
      </c>
      <c r="B38" s="48" t="s">
        <v>73</v>
      </c>
      <c r="C38" s="32"/>
      <c r="D38" s="33"/>
      <c r="E38" s="32"/>
      <c r="F38" s="33"/>
      <c r="G38" s="34"/>
      <c r="H38" s="33"/>
      <c r="I38" s="35"/>
      <c r="J38" s="134"/>
      <c r="K38" s="135" t="s">
        <v>61</v>
      </c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40"/>
    </row>
    <row r="39" spans="1:23" ht="15.75" x14ac:dyDescent="0.25">
      <c r="A39" s="24" t="s">
        <v>55</v>
      </c>
      <c r="B39" s="48" t="s">
        <v>74</v>
      </c>
      <c r="C39" s="32"/>
      <c r="D39" s="33"/>
      <c r="E39" s="32"/>
      <c r="F39" s="33"/>
      <c r="G39" s="34"/>
      <c r="H39" s="33"/>
      <c r="I39" s="35"/>
      <c r="J39" s="134" t="s">
        <v>3</v>
      </c>
      <c r="K39" s="135" t="s">
        <v>3</v>
      </c>
      <c r="L39" s="137"/>
      <c r="M39" s="137"/>
      <c r="N39" s="137"/>
      <c r="O39" s="137"/>
      <c r="P39" s="137"/>
      <c r="Q39" s="137"/>
      <c r="R39" s="139"/>
      <c r="S39" s="139"/>
      <c r="T39" s="139"/>
      <c r="U39" s="139"/>
      <c r="V39" s="139"/>
      <c r="W39" s="138"/>
    </row>
    <row r="40" spans="1:23" ht="15.75" x14ac:dyDescent="0.25">
      <c r="A40" s="24"/>
      <c r="B40" s="48" t="s">
        <v>75</v>
      </c>
      <c r="C40" s="32"/>
      <c r="D40" s="33"/>
      <c r="E40" s="32"/>
      <c r="F40" s="33"/>
      <c r="G40" s="34"/>
      <c r="H40" s="33"/>
      <c r="I40" s="35"/>
      <c r="J40" s="134">
        <v>7</v>
      </c>
      <c r="K40" s="135" t="s">
        <v>66</v>
      </c>
      <c r="L40" s="139">
        <f>L25-L35</f>
        <v>-296584.09000000003</v>
      </c>
      <c r="M40" s="139"/>
      <c r="N40" s="139"/>
      <c r="O40" s="139"/>
      <c r="P40" s="139"/>
      <c r="Q40" s="139"/>
      <c r="R40" s="139"/>
      <c r="S40" s="139"/>
      <c r="T40" s="139"/>
      <c r="U40" s="139"/>
      <c r="V40" s="137"/>
      <c r="W40" s="138"/>
    </row>
    <row r="41" spans="1:23" ht="15.75" x14ac:dyDescent="0.25">
      <c r="A41" s="24"/>
      <c r="B41" s="48" t="s">
        <v>77</v>
      </c>
      <c r="C41" s="32"/>
      <c r="D41" s="33"/>
      <c r="E41" s="32"/>
      <c r="F41" s="33"/>
      <c r="G41" s="34"/>
      <c r="H41" s="33"/>
      <c r="I41" s="35"/>
      <c r="J41" s="134"/>
      <c r="K41" s="135" t="s">
        <v>69</v>
      </c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8"/>
    </row>
    <row r="42" spans="1:23" ht="16.5" thickBot="1" x14ac:dyDescent="0.3">
      <c r="A42" s="24"/>
      <c r="B42" s="48" t="s">
        <v>78</v>
      </c>
      <c r="C42" s="32"/>
      <c r="D42" s="33"/>
      <c r="E42" s="32"/>
      <c r="F42" s="33"/>
      <c r="G42" s="34"/>
      <c r="H42" s="33"/>
      <c r="I42" s="35"/>
      <c r="J42" s="134"/>
      <c r="K42" s="141"/>
      <c r="L42" s="139"/>
      <c r="M42" s="139"/>
      <c r="N42" s="139"/>
      <c r="O42" s="139"/>
      <c r="P42" s="139"/>
      <c r="Q42" s="139"/>
      <c r="R42" s="137"/>
      <c r="S42" s="137"/>
      <c r="T42" s="137"/>
      <c r="U42" s="137"/>
      <c r="V42" s="137"/>
      <c r="W42" s="138"/>
    </row>
    <row r="43" spans="1:23" ht="15.75" x14ac:dyDescent="0.25">
      <c r="A43" s="27"/>
      <c r="B43" s="37"/>
      <c r="C43" s="38"/>
      <c r="D43" s="28"/>
      <c r="E43" s="38"/>
      <c r="F43" s="28"/>
      <c r="G43" s="39"/>
      <c r="H43" s="28"/>
      <c r="I43" s="35"/>
      <c r="J43" s="129" t="s">
        <v>127</v>
      </c>
      <c r="K43" s="130" t="s">
        <v>194</v>
      </c>
      <c r="L43" s="136">
        <f>L13+L40</f>
        <v>-296584.09000000003</v>
      </c>
      <c r="M43" s="136"/>
      <c r="N43" s="136"/>
      <c r="O43" s="136"/>
      <c r="P43" s="136"/>
      <c r="Q43" s="136"/>
      <c r="R43" s="139"/>
      <c r="S43" s="139"/>
      <c r="T43" s="139"/>
      <c r="U43" s="139"/>
      <c r="V43" s="139"/>
      <c r="W43" s="140"/>
    </row>
    <row r="44" spans="1:23" ht="15.75" x14ac:dyDescent="0.25">
      <c r="A44" s="45" t="s">
        <v>79</v>
      </c>
      <c r="B44" s="49" t="s">
        <v>80</v>
      </c>
      <c r="C44" s="41">
        <f>D44*7375.1*3</f>
        <v>29647.902000000006</v>
      </c>
      <c r="D44" s="47">
        <v>1.34</v>
      </c>
      <c r="E44" s="41">
        <v>9882.6299999999992</v>
      </c>
      <c r="F44" s="68">
        <f>E44/3/7375.1</f>
        <v>0.44666648587815749</v>
      </c>
      <c r="G44" s="43">
        <f>C44-E44</f>
        <v>19765.272000000004</v>
      </c>
      <c r="H44" s="47">
        <f>D44-F44</f>
        <v>0.89333351412184259</v>
      </c>
      <c r="I44" s="44"/>
      <c r="J44" s="134"/>
      <c r="K44" s="130" t="s">
        <v>3</v>
      </c>
      <c r="L44" s="139"/>
      <c r="M44" s="137"/>
      <c r="N44" s="137"/>
      <c r="O44" s="137"/>
      <c r="P44" s="137"/>
      <c r="Q44" s="137"/>
      <c r="R44" s="139"/>
      <c r="S44" s="139"/>
      <c r="T44" s="139"/>
      <c r="U44" s="139"/>
      <c r="V44" s="139"/>
      <c r="W44" s="140"/>
    </row>
    <row r="45" spans="1:23" ht="15.75" x14ac:dyDescent="0.25">
      <c r="A45" s="40" t="s">
        <v>81</v>
      </c>
      <c r="B45" s="31" t="s">
        <v>82</v>
      </c>
      <c r="C45" s="50"/>
      <c r="D45" s="51" t="s">
        <v>3</v>
      </c>
      <c r="E45" s="50"/>
      <c r="F45" s="51" t="s">
        <v>3</v>
      </c>
      <c r="G45" s="52"/>
      <c r="H45" s="51" t="s">
        <v>3</v>
      </c>
      <c r="I45" s="35"/>
      <c r="J45" s="134"/>
      <c r="K45" s="135" t="s">
        <v>160</v>
      </c>
      <c r="L45" s="137"/>
      <c r="M45" s="137"/>
      <c r="N45" s="137"/>
      <c r="O45" s="137"/>
      <c r="P45" s="137"/>
      <c r="Q45" s="137"/>
      <c r="R45" s="139"/>
      <c r="S45" s="139"/>
      <c r="T45" s="139"/>
      <c r="U45" s="139"/>
      <c r="V45" s="139"/>
      <c r="W45" s="140"/>
    </row>
    <row r="46" spans="1:23" ht="15.75" x14ac:dyDescent="0.25">
      <c r="A46" s="40" t="s">
        <v>41</v>
      </c>
      <c r="B46" s="31" t="s">
        <v>83</v>
      </c>
      <c r="C46" s="50"/>
      <c r="D46" s="51"/>
      <c r="E46" s="50"/>
      <c r="F46" s="51"/>
      <c r="G46" s="52"/>
      <c r="H46" s="51"/>
      <c r="I46" s="35"/>
      <c r="J46" s="134"/>
      <c r="K46" s="135" t="s">
        <v>161</v>
      </c>
      <c r="L46" s="139">
        <v>0</v>
      </c>
      <c r="M46" s="148"/>
      <c r="N46" s="148"/>
      <c r="O46" s="148"/>
      <c r="P46" s="148"/>
      <c r="Q46" s="148"/>
      <c r="R46" s="139"/>
      <c r="S46" s="139"/>
      <c r="T46" s="139"/>
      <c r="U46" s="139"/>
      <c r="V46" s="139"/>
      <c r="W46" s="140"/>
    </row>
    <row r="47" spans="1:23" ht="15.75" x14ac:dyDescent="0.25">
      <c r="A47" s="40"/>
      <c r="B47" s="31"/>
      <c r="C47" s="50"/>
      <c r="D47" s="51"/>
      <c r="E47" s="50"/>
      <c r="F47" s="51"/>
      <c r="G47" s="52"/>
      <c r="H47" s="51"/>
      <c r="I47" s="35"/>
      <c r="J47" s="134"/>
      <c r="K47" s="135"/>
      <c r="L47" s="139"/>
      <c r="M47" s="137"/>
      <c r="N47" s="137"/>
      <c r="O47" s="137"/>
      <c r="P47" s="137"/>
      <c r="Q47" s="137"/>
      <c r="R47" s="139"/>
      <c r="S47" s="139"/>
      <c r="T47" s="139"/>
      <c r="U47" s="139"/>
      <c r="V47" s="139"/>
      <c r="W47" s="140"/>
    </row>
    <row r="48" spans="1:23" ht="15.75" x14ac:dyDescent="0.25">
      <c r="A48" s="45" t="s">
        <v>163</v>
      </c>
      <c r="B48" s="160"/>
      <c r="C48" s="41">
        <f>D48*7375.1*3</f>
        <v>14160.192000000001</v>
      </c>
      <c r="D48" s="47">
        <f>D49+D50</f>
        <v>0.64</v>
      </c>
      <c r="E48" s="41">
        <v>4056.31</v>
      </c>
      <c r="F48" s="68">
        <f>E48/3/7375.1</f>
        <v>0.18333355931896966</v>
      </c>
      <c r="G48" s="43">
        <f>C48-E48</f>
        <v>10103.882000000001</v>
      </c>
      <c r="H48" s="47">
        <f>D48-F48</f>
        <v>0.45666644068103035</v>
      </c>
      <c r="I48" s="44"/>
      <c r="J48" s="134"/>
      <c r="K48" s="135"/>
      <c r="L48" s="139"/>
      <c r="M48" s="137"/>
      <c r="N48" s="137"/>
      <c r="O48" s="137"/>
      <c r="P48" s="137"/>
      <c r="Q48" s="137"/>
      <c r="R48" s="139"/>
      <c r="S48" s="139"/>
      <c r="T48" s="139"/>
      <c r="U48" s="139"/>
      <c r="V48" s="139"/>
      <c r="W48" s="140"/>
    </row>
    <row r="49" spans="1:23" ht="15.75" x14ac:dyDescent="0.25">
      <c r="A49" s="83" t="s">
        <v>164</v>
      </c>
      <c r="B49" s="156" t="s">
        <v>84</v>
      </c>
      <c r="C49" s="50"/>
      <c r="D49" s="42">
        <v>0.55000000000000004</v>
      </c>
      <c r="E49" s="50"/>
      <c r="F49" s="68">
        <f>E49/3/7375.1</f>
        <v>0</v>
      </c>
      <c r="G49" s="52"/>
      <c r="H49" s="51"/>
      <c r="I49" s="35"/>
      <c r="J49" s="134"/>
      <c r="K49" s="130"/>
      <c r="L49" s="136"/>
      <c r="M49" s="137"/>
      <c r="N49" s="137"/>
      <c r="O49" s="137"/>
      <c r="P49" s="137"/>
      <c r="Q49" s="137"/>
      <c r="R49" s="139"/>
      <c r="S49" s="139"/>
      <c r="T49" s="139"/>
      <c r="U49" s="139"/>
      <c r="V49" s="139"/>
      <c r="W49" s="140"/>
    </row>
    <row r="50" spans="1:23" ht="15.75" x14ac:dyDescent="0.25">
      <c r="A50" s="161" t="s">
        <v>165</v>
      </c>
      <c r="B50" s="162" t="s">
        <v>166</v>
      </c>
      <c r="C50" s="55"/>
      <c r="D50" s="56">
        <v>0.09</v>
      </c>
      <c r="E50" s="55"/>
      <c r="F50" s="56"/>
      <c r="G50" s="57"/>
      <c r="H50" s="56"/>
      <c r="I50" s="44"/>
      <c r="J50" s="134"/>
      <c r="K50" s="130" t="s">
        <v>76</v>
      </c>
      <c r="L50" s="137"/>
      <c r="M50" s="137"/>
      <c r="N50" s="137"/>
      <c r="O50" s="137"/>
      <c r="P50" s="137"/>
      <c r="Q50" s="137"/>
      <c r="R50" s="139"/>
      <c r="S50" s="139"/>
      <c r="T50" s="139"/>
      <c r="U50" s="139"/>
      <c r="V50" s="139"/>
      <c r="W50" s="140"/>
    </row>
    <row r="51" spans="1:23" ht="16.5" thickBot="1" x14ac:dyDescent="0.3">
      <c r="A51" s="40" t="s">
        <v>85</v>
      </c>
      <c r="B51" s="31" t="s">
        <v>86</v>
      </c>
      <c r="C51" s="41">
        <f>D51*7375.1*3</f>
        <v>119919.126</v>
      </c>
      <c r="D51" s="42">
        <v>5.42</v>
      </c>
      <c r="E51" s="41">
        <v>39973.040000000001</v>
      </c>
      <c r="F51" s="68">
        <f>E51/3/7375.1</f>
        <v>1.8066665762724119</v>
      </c>
      <c r="G51" s="43">
        <f>C51-E51</f>
        <v>79946.08600000001</v>
      </c>
      <c r="H51" s="47">
        <f>D51-F51</f>
        <v>3.613333423727588</v>
      </c>
      <c r="I51" s="44"/>
      <c r="J51" s="142"/>
      <c r="K51" s="143" t="s">
        <v>177</v>
      </c>
      <c r="L51" s="143"/>
      <c r="M51" s="143"/>
      <c r="N51" s="143"/>
      <c r="O51" s="143"/>
      <c r="P51" s="143"/>
      <c r="Q51" s="143"/>
      <c r="R51" s="144"/>
      <c r="S51" s="144"/>
      <c r="T51" s="144"/>
      <c r="U51" s="144"/>
      <c r="V51" s="144"/>
      <c r="W51" s="145"/>
    </row>
    <row r="52" spans="1:23" ht="15.75" x14ac:dyDescent="0.25">
      <c r="A52" s="40" t="s">
        <v>87</v>
      </c>
      <c r="B52" s="31" t="s">
        <v>88</v>
      </c>
      <c r="C52" s="58"/>
      <c r="D52" s="42"/>
      <c r="E52" s="58"/>
      <c r="F52" s="42"/>
      <c r="G52" s="59"/>
      <c r="H52" s="42"/>
      <c r="I52" s="35"/>
      <c r="K52" s="3"/>
      <c r="L52" s="3"/>
      <c r="M52" s="3"/>
      <c r="N52" s="3"/>
      <c r="O52" s="3"/>
      <c r="P52" s="3"/>
      <c r="Q52" s="3"/>
      <c r="R52" s="146"/>
      <c r="S52" s="146"/>
      <c r="T52" s="146"/>
      <c r="U52" s="146"/>
      <c r="V52" s="146"/>
      <c r="W52" s="3"/>
    </row>
    <row r="53" spans="1:23" ht="15.75" x14ac:dyDescent="0.25">
      <c r="A53" s="40" t="s">
        <v>89</v>
      </c>
      <c r="B53" s="31" t="s">
        <v>111</v>
      </c>
      <c r="C53" s="60"/>
      <c r="D53" s="61"/>
      <c r="E53" s="60"/>
      <c r="F53" s="61"/>
      <c r="G53" s="62"/>
      <c r="H53" s="61"/>
      <c r="I53" s="35"/>
      <c r="K53" s="3" t="s">
        <v>3</v>
      </c>
      <c r="L53" s="3"/>
      <c r="M53" s="3"/>
      <c r="N53" s="3"/>
      <c r="O53" s="3"/>
      <c r="P53" s="3"/>
      <c r="Q53" s="3"/>
      <c r="R53" s="146"/>
      <c r="S53" s="146"/>
      <c r="T53" s="146"/>
      <c r="U53" s="146"/>
      <c r="V53" s="3"/>
      <c r="W53" s="3"/>
    </row>
    <row r="54" spans="1:23" ht="15.75" x14ac:dyDescent="0.25">
      <c r="A54" s="24" t="s">
        <v>49</v>
      </c>
      <c r="B54" s="31" t="s">
        <v>110</v>
      </c>
      <c r="C54" s="60"/>
      <c r="D54" s="61"/>
      <c r="E54" s="60"/>
      <c r="F54" s="61"/>
      <c r="G54" s="62"/>
      <c r="H54" s="61"/>
      <c r="I54" s="35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5.75" x14ac:dyDescent="0.25">
      <c r="A55" s="24" t="s">
        <v>50</v>
      </c>
      <c r="B55" s="31" t="s">
        <v>90</v>
      </c>
      <c r="C55" s="60"/>
      <c r="D55" s="61"/>
      <c r="E55" s="60"/>
      <c r="F55" s="61"/>
      <c r="G55" s="62"/>
      <c r="H55" s="61"/>
      <c r="I55" s="35"/>
      <c r="K55" s="3" t="s">
        <v>181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5.75" x14ac:dyDescent="0.25">
      <c r="A56" s="24" t="s">
        <v>51</v>
      </c>
      <c r="B56" s="31" t="s">
        <v>91</v>
      </c>
      <c r="C56" s="60"/>
      <c r="D56" s="61"/>
      <c r="E56" s="60"/>
      <c r="F56" s="61"/>
      <c r="G56" s="62"/>
      <c r="H56" s="61"/>
      <c r="I56" s="35"/>
      <c r="K56" s="3"/>
      <c r="L56" s="3"/>
      <c r="M56" s="3"/>
      <c r="N56" s="3"/>
      <c r="O56" s="3"/>
      <c r="P56" s="3"/>
      <c r="Q56" s="3"/>
      <c r="R56" s="146"/>
      <c r="S56" s="146"/>
      <c r="T56" s="146"/>
      <c r="U56" s="146"/>
      <c r="V56" s="146"/>
      <c r="W56" s="146"/>
    </row>
    <row r="57" spans="1:23" ht="15.75" x14ac:dyDescent="0.25">
      <c r="A57" s="24" t="s">
        <v>53</v>
      </c>
      <c r="B57" s="31" t="s">
        <v>92</v>
      </c>
      <c r="C57" s="60"/>
      <c r="D57" s="61"/>
      <c r="E57" s="60"/>
      <c r="F57" s="61"/>
      <c r="G57" s="62"/>
      <c r="H57" s="61"/>
      <c r="I57" s="44"/>
      <c r="K57" s="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</row>
    <row r="58" spans="1:23" ht="15.75" x14ac:dyDescent="0.25">
      <c r="A58" s="24" t="s">
        <v>55</v>
      </c>
      <c r="B58" s="31" t="s">
        <v>93</v>
      </c>
      <c r="C58" s="60"/>
      <c r="D58" s="61"/>
      <c r="E58" s="60"/>
      <c r="F58" s="61"/>
      <c r="G58" s="62"/>
      <c r="H58" s="61"/>
      <c r="I58" s="44"/>
      <c r="K58" s="3"/>
      <c r="M58" s="133"/>
      <c r="N58" s="133"/>
      <c r="O58" s="133"/>
      <c r="P58" s="133"/>
      <c r="Q58" s="133"/>
      <c r="R58" s="146"/>
      <c r="S58" s="146"/>
      <c r="T58" s="146"/>
      <c r="U58" s="146"/>
    </row>
    <row r="59" spans="1:23" x14ac:dyDescent="0.25">
      <c r="A59" s="24"/>
      <c r="B59" s="31" t="s">
        <v>94</v>
      </c>
      <c r="C59" s="60"/>
      <c r="D59" s="61"/>
      <c r="E59" s="60"/>
      <c r="F59" s="61"/>
      <c r="G59" s="62"/>
      <c r="H59" s="61"/>
      <c r="I59" s="44"/>
    </row>
    <row r="60" spans="1:23" x14ac:dyDescent="0.25">
      <c r="A60" s="24"/>
      <c r="B60" s="31" t="s">
        <v>95</v>
      </c>
      <c r="C60" s="60"/>
      <c r="D60" s="61"/>
      <c r="E60" s="60"/>
      <c r="F60" s="61"/>
      <c r="G60" s="62"/>
      <c r="H60" s="61"/>
      <c r="I60" s="44"/>
    </row>
    <row r="61" spans="1:23" x14ac:dyDescent="0.25">
      <c r="A61" s="24"/>
      <c r="B61" s="31" t="s">
        <v>96</v>
      </c>
      <c r="C61" s="32"/>
      <c r="D61" s="33"/>
      <c r="E61" s="32"/>
      <c r="F61" s="33"/>
      <c r="G61" s="34"/>
      <c r="H61" s="33"/>
      <c r="I61" s="44"/>
    </row>
    <row r="62" spans="1:23" x14ac:dyDescent="0.25">
      <c r="A62" s="45" t="s">
        <v>97</v>
      </c>
      <c r="B62" s="49" t="s">
        <v>98</v>
      </c>
      <c r="C62" s="41">
        <f>D62*7375.1*3</f>
        <v>234085.674</v>
      </c>
      <c r="D62" s="47">
        <v>10.58</v>
      </c>
      <c r="E62" s="41">
        <v>78028.56</v>
      </c>
      <c r="F62" s="68">
        <f>E62/3/7375.1</f>
        <v>3.5266667570609211</v>
      </c>
      <c r="G62" s="43">
        <f>C62-E62</f>
        <v>156057.114</v>
      </c>
      <c r="H62" s="47">
        <f>D62-F62</f>
        <v>7.0533332429390789</v>
      </c>
      <c r="I62" s="44"/>
    </row>
    <row r="63" spans="1:23" x14ac:dyDescent="0.25">
      <c r="A63" s="40" t="s">
        <v>99</v>
      </c>
      <c r="B63" s="31" t="s">
        <v>100</v>
      </c>
      <c r="C63" s="50"/>
      <c r="D63" s="51"/>
      <c r="E63" s="50"/>
      <c r="F63" s="51"/>
      <c r="G63" s="52"/>
      <c r="H63" s="51"/>
      <c r="I63" s="44"/>
    </row>
    <row r="64" spans="1:23" x14ac:dyDescent="0.25">
      <c r="A64" s="24" t="s">
        <v>3</v>
      </c>
      <c r="B64" s="31" t="s">
        <v>101</v>
      </c>
      <c r="C64" s="50"/>
      <c r="D64" s="51"/>
      <c r="E64" s="50"/>
      <c r="F64" s="51"/>
      <c r="G64" s="52"/>
      <c r="H64" s="51"/>
      <c r="I64" s="44"/>
    </row>
    <row r="65" spans="1:9" x14ac:dyDescent="0.25">
      <c r="A65" s="24"/>
      <c r="B65" s="31"/>
      <c r="C65" s="32"/>
      <c r="D65" s="33"/>
      <c r="E65" s="32"/>
      <c r="F65" s="33"/>
      <c r="G65" s="34"/>
      <c r="H65" s="33"/>
      <c r="I65" s="44"/>
    </row>
    <row r="66" spans="1:9" x14ac:dyDescent="0.25">
      <c r="A66" s="63" t="s">
        <v>102</v>
      </c>
      <c r="B66" s="49" t="s">
        <v>134</v>
      </c>
      <c r="C66" s="64"/>
      <c r="D66" s="150"/>
      <c r="E66" s="64"/>
      <c r="F66" s="65"/>
      <c r="G66" s="66"/>
      <c r="H66" s="65"/>
      <c r="I66" s="44"/>
    </row>
    <row r="67" spans="1:9" x14ac:dyDescent="0.25">
      <c r="A67" s="83" t="s">
        <v>99</v>
      </c>
      <c r="B67" s="31" t="s">
        <v>135</v>
      </c>
      <c r="C67" s="32"/>
      <c r="D67" s="35"/>
      <c r="E67" s="32"/>
      <c r="F67" s="33"/>
      <c r="G67" s="34"/>
      <c r="H67" s="33"/>
      <c r="I67" s="35"/>
    </row>
    <row r="68" spans="1:9" x14ac:dyDescent="0.25">
      <c r="A68" s="151" t="s">
        <v>136</v>
      </c>
      <c r="B68" s="31" t="s">
        <v>137</v>
      </c>
      <c r="C68" s="32"/>
      <c r="D68" s="35"/>
      <c r="E68" s="32"/>
      <c r="F68" s="33"/>
      <c r="G68" s="34"/>
      <c r="H68" s="33"/>
      <c r="I68" s="35"/>
    </row>
    <row r="69" spans="1:9" x14ac:dyDescent="0.25">
      <c r="A69" s="24"/>
      <c r="B69" s="31" t="s">
        <v>138</v>
      </c>
      <c r="C69" s="32"/>
      <c r="D69" s="35"/>
      <c r="E69" s="32"/>
      <c r="F69" s="33"/>
      <c r="G69" s="34"/>
      <c r="H69" s="33"/>
      <c r="I69" s="35"/>
    </row>
    <row r="70" spans="1:9" x14ac:dyDescent="0.25">
      <c r="A70" s="24"/>
      <c r="B70" s="31" t="s">
        <v>139</v>
      </c>
      <c r="C70" s="32"/>
      <c r="D70" s="35"/>
      <c r="E70" s="32"/>
      <c r="F70" s="33"/>
      <c r="G70" s="34"/>
      <c r="H70" s="33"/>
      <c r="I70" s="35"/>
    </row>
    <row r="71" spans="1:9" x14ac:dyDescent="0.25">
      <c r="A71" s="24"/>
      <c r="B71" s="31" t="s">
        <v>140</v>
      </c>
      <c r="C71" s="32"/>
      <c r="D71" s="35"/>
      <c r="E71" s="32"/>
      <c r="F71" s="33"/>
      <c r="G71" s="34"/>
      <c r="H71" s="33"/>
      <c r="I71" s="35"/>
    </row>
    <row r="72" spans="1:9" x14ac:dyDescent="0.25">
      <c r="A72" s="24"/>
      <c r="B72" s="31" t="s">
        <v>141</v>
      </c>
      <c r="C72" s="32"/>
      <c r="D72" s="35"/>
      <c r="E72" s="32"/>
      <c r="F72" s="33"/>
      <c r="G72" s="34"/>
      <c r="H72" s="33"/>
      <c r="I72" s="44"/>
    </row>
    <row r="73" spans="1:9" x14ac:dyDescent="0.25">
      <c r="A73" s="24"/>
      <c r="B73" s="31" t="s">
        <v>142</v>
      </c>
      <c r="C73" s="32"/>
      <c r="D73" s="35"/>
      <c r="E73" s="32"/>
      <c r="F73" s="33"/>
      <c r="G73" s="34"/>
      <c r="H73" s="33"/>
      <c r="I73" s="35"/>
    </row>
    <row r="74" spans="1:9" x14ac:dyDescent="0.25">
      <c r="A74" s="24"/>
      <c r="B74" s="31" t="s">
        <v>143</v>
      </c>
      <c r="C74" s="32"/>
      <c r="D74" s="35"/>
      <c r="E74" s="32"/>
      <c r="F74" s="33"/>
      <c r="G74" s="34"/>
      <c r="H74" s="33"/>
      <c r="I74" s="35"/>
    </row>
    <row r="75" spans="1:9" x14ac:dyDescent="0.25">
      <c r="A75" s="24"/>
      <c r="B75" s="31" t="s">
        <v>144</v>
      </c>
      <c r="C75" s="32"/>
      <c r="D75" s="35"/>
      <c r="E75" s="32"/>
      <c r="F75" s="33"/>
      <c r="G75" s="34"/>
      <c r="H75" s="33"/>
      <c r="I75" s="35"/>
    </row>
    <row r="76" spans="1:9" x14ac:dyDescent="0.25">
      <c r="A76" s="24"/>
      <c r="B76" s="31" t="s">
        <v>145</v>
      </c>
      <c r="C76" s="32"/>
      <c r="D76" s="35"/>
      <c r="E76" s="32"/>
      <c r="F76" s="33"/>
      <c r="G76" s="34"/>
      <c r="H76" s="33"/>
      <c r="I76" s="35"/>
    </row>
    <row r="77" spans="1:9" x14ac:dyDescent="0.25">
      <c r="A77" s="24"/>
      <c r="B77" s="31" t="s">
        <v>146</v>
      </c>
      <c r="C77" s="32"/>
      <c r="D77" s="35"/>
      <c r="E77" s="32"/>
      <c r="F77" s="33"/>
      <c r="G77" s="34"/>
      <c r="H77" s="33"/>
      <c r="I77" s="35"/>
    </row>
    <row r="78" spans="1:9" x14ac:dyDescent="0.25">
      <c r="A78" s="24"/>
      <c r="B78" s="31" t="s">
        <v>155</v>
      </c>
      <c r="C78" s="32"/>
      <c r="D78" s="35"/>
      <c r="E78" s="32"/>
      <c r="F78" s="33"/>
      <c r="G78" s="34"/>
      <c r="H78" s="33"/>
      <c r="I78" s="35"/>
    </row>
    <row r="79" spans="1:9" x14ac:dyDescent="0.25">
      <c r="A79" s="27"/>
      <c r="B79" s="54"/>
      <c r="C79" s="38"/>
      <c r="D79" s="26"/>
      <c r="E79" s="38"/>
      <c r="F79" s="28"/>
      <c r="G79" s="39"/>
      <c r="H79" s="28"/>
      <c r="I79" s="35"/>
    </row>
    <row r="80" spans="1:9" x14ac:dyDescent="0.25">
      <c r="A80" s="67" t="s">
        <v>103</v>
      </c>
      <c r="B80" s="49" t="s">
        <v>104</v>
      </c>
      <c r="C80" s="64"/>
      <c r="D80" s="150"/>
      <c r="E80" s="64"/>
      <c r="F80" s="65"/>
      <c r="G80" s="66"/>
      <c r="H80" s="65"/>
      <c r="I80" s="35"/>
    </row>
    <row r="81" spans="1:9" x14ac:dyDescent="0.25">
      <c r="A81" s="24" t="s">
        <v>99</v>
      </c>
      <c r="B81" s="31" t="s">
        <v>147</v>
      </c>
      <c r="C81" s="32"/>
      <c r="D81" s="35"/>
      <c r="E81" s="32"/>
      <c r="F81" s="33"/>
      <c r="G81" s="34"/>
      <c r="H81" s="33"/>
      <c r="I81" s="35"/>
    </row>
    <row r="82" spans="1:9" x14ac:dyDescent="0.25">
      <c r="A82" s="24" t="s">
        <v>148</v>
      </c>
      <c r="B82" s="31" t="s">
        <v>149</v>
      </c>
      <c r="C82" s="32"/>
      <c r="D82" s="35"/>
      <c r="E82" s="32"/>
      <c r="F82" s="33"/>
      <c r="G82" s="34"/>
      <c r="H82" s="33"/>
      <c r="I82" s="35"/>
    </row>
    <row r="83" spans="1:9" x14ac:dyDescent="0.25">
      <c r="A83" s="24"/>
      <c r="B83" s="31" t="s">
        <v>150</v>
      </c>
      <c r="C83" s="32"/>
      <c r="D83" s="35"/>
      <c r="E83" s="32"/>
      <c r="F83" s="33"/>
      <c r="G83" s="34"/>
      <c r="H83" s="33"/>
      <c r="I83" s="35"/>
    </row>
    <row r="84" spans="1:9" x14ac:dyDescent="0.25">
      <c r="A84" s="24"/>
      <c r="B84" s="31" t="s">
        <v>151</v>
      </c>
      <c r="C84" s="32"/>
      <c r="D84" s="35"/>
      <c r="E84" s="32"/>
      <c r="F84" s="33"/>
      <c r="G84" s="34"/>
      <c r="H84" s="33"/>
      <c r="I84" s="35"/>
    </row>
    <row r="85" spans="1:9" x14ac:dyDescent="0.25">
      <c r="A85" s="24"/>
      <c r="B85" s="31" t="s">
        <v>152</v>
      </c>
      <c r="C85" s="32"/>
      <c r="D85" s="35"/>
      <c r="E85" s="32"/>
      <c r="F85" s="33"/>
      <c r="G85" s="34"/>
      <c r="H85" s="33"/>
      <c r="I85" s="35"/>
    </row>
    <row r="86" spans="1:9" x14ac:dyDescent="0.25">
      <c r="A86" s="24"/>
      <c r="B86" s="31" t="s">
        <v>153</v>
      </c>
      <c r="C86" s="32"/>
      <c r="D86" s="35"/>
      <c r="E86" s="32"/>
      <c r="F86" s="33"/>
      <c r="G86" s="34"/>
      <c r="H86" s="33"/>
      <c r="I86" s="35"/>
    </row>
    <row r="87" spans="1:9" x14ac:dyDescent="0.25">
      <c r="A87" s="24"/>
      <c r="B87" s="31" t="s">
        <v>156</v>
      </c>
      <c r="C87" s="32"/>
      <c r="D87" s="35"/>
      <c r="E87" s="32"/>
      <c r="F87" s="33"/>
      <c r="G87" s="34"/>
      <c r="H87" s="33"/>
      <c r="I87" s="35"/>
    </row>
    <row r="88" spans="1:9" x14ac:dyDescent="0.25">
      <c r="A88" s="27"/>
      <c r="B88" s="54"/>
      <c r="C88" s="38"/>
      <c r="D88" s="26"/>
      <c r="E88" s="38"/>
      <c r="F88" s="28"/>
      <c r="G88" s="39"/>
      <c r="H88" s="28"/>
      <c r="I88" s="35"/>
    </row>
    <row r="89" spans="1:9" x14ac:dyDescent="0.25">
      <c r="A89" s="45" t="s">
        <v>113</v>
      </c>
      <c r="B89" s="49" t="s">
        <v>115</v>
      </c>
      <c r="C89" s="41">
        <f>D89*7375.1*3</f>
        <v>2655.0360000000001</v>
      </c>
      <c r="D89" s="68">
        <v>0.12</v>
      </c>
      <c r="E89" s="41">
        <v>0</v>
      </c>
      <c r="F89" s="68">
        <f>E89/3/7375.1</f>
        <v>0</v>
      </c>
      <c r="G89" s="43">
        <f>C89-E89</f>
        <v>2655.0360000000001</v>
      </c>
      <c r="H89" s="47">
        <f>D89-F89</f>
        <v>0.12</v>
      </c>
      <c r="I89" s="44"/>
    </row>
    <row r="90" spans="1:9" x14ac:dyDescent="0.25">
      <c r="A90" s="40" t="s">
        <v>114</v>
      </c>
      <c r="B90" s="31" t="s">
        <v>116</v>
      </c>
      <c r="C90" s="32"/>
      <c r="D90" s="33"/>
      <c r="E90" s="32"/>
      <c r="F90" s="51"/>
      <c r="G90" s="34"/>
      <c r="H90" s="33"/>
      <c r="I90" s="35"/>
    </row>
    <row r="91" spans="1:9" x14ac:dyDescent="0.25">
      <c r="A91" s="70" t="s">
        <v>117</v>
      </c>
      <c r="B91" s="110" t="s">
        <v>106</v>
      </c>
      <c r="C91" s="41">
        <f>D91*7375.1*3</f>
        <v>22125.300000000003</v>
      </c>
      <c r="D91" s="68">
        <v>1</v>
      </c>
      <c r="E91" s="41">
        <v>7375.1</v>
      </c>
      <c r="F91" s="68">
        <f>E91/3/7375.1</f>
        <v>0.33333333333333331</v>
      </c>
      <c r="G91" s="43">
        <f>C91-E91</f>
        <v>14750.200000000003</v>
      </c>
      <c r="H91" s="47">
        <f>D91-F91</f>
        <v>0.66666666666666674</v>
      </c>
      <c r="I91" s="44"/>
    </row>
    <row r="92" spans="1:9" x14ac:dyDescent="0.25">
      <c r="A92" s="40" t="s">
        <v>112</v>
      </c>
      <c r="B92" s="109"/>
      <c r="C92" s="32"/>
      <c r="D92" s="33"/>
      <c r="E92" s="32"/>
      <c r="F92" s="33"/>
      <c r="G92" s="34"/>
      <c r="H92" s="33"/>
      <c r="I92" s="35"/>
    </row>
    <row r="93" spans="1:9" x14ac:dyDescent="0.25">
      <c r="A93" s="45" t="s">
        <v>188</v>
      </c>
      <c r="B93" s="49" t="s">
        <v>84</v>
      </c>
      <c r="C93" s="41">
        <f>D93*7375.1*3</f>
        <v>2655.0360000000001</v>
      </c>
      <c r="D93" s="78">
        <v>0.12</v>
      </c>
      <c r="E93" s="41">
        <v>0</v>
      </c>
      <c r="F93" s="68">
        <f>E93/3/7375.1</f>
        <v>0</v>
      </c>
      <c r="G93" s="43">
        <f>C93-E93</f>
        <v>2655.0360000000001</v>
      </c>
      <c r="H93" s="47">
        <f>D93-F93</f>
        <v>0.12</v>
      </c>
      <c r="I93" s="44"/>
    </row>
    <row r="94" spans="1:9" x14ac:dyDescent="0.25">
      <c r="A94" s="53" t="s">
        <v>189</v>
      </c>
      <c r="B94" s="54"/>
      <c r="C94" s="50"/>
      <c r="D94" s="111"/>
      <c r="E94" s="55"/>
      <c r="F94" s="51"/>
      <c r="G94" s="52"/>
      <c r="H94" s="51"/>
      <c r="I94" s="44"/>
    </row>
    <row r="95" spans="1:9" x14ac:dyDescent="0.25">
      <c r="A95" s="45" t="s">
        <v>178</v>
      </c>
      <c r="B95" s="49" t="s">
        <v>84</v>
      </c>
      <c r="C95" s="41">
        <f>D95*7375.1*3</f>
        <v>22125.300000000003</v>
      </c>
      <c r="D95" s="78">
        <v>1</v>
      </c>
      <c r="E95" s="41">
        <v>7375.1</v>
      </c>
      <c r="F95" s="68">
        <f>E95/3/7375.1</f>
        <v>0.33333333333333331</v>
      </c>
      <c r="G95" s="43">
        <f>C95-E95</f>
        <v>14750.200000000003</v>
      </c>
      <c r="H95" s="47">
        <f>D95-F95</f>
        <v>0.66666666666666674</v>
      </c>
      <c r="I95" s="44"/>
    </row>
    <row r="96" spans="1:9" x14ac:dyDescent="0.25">
      <c r="A96" s="40" t="s">
        <v>129</v>
      </c>
      <c r="B96" s="31"/>
      <c r="C96" s="50"/>
      <c r="D96" s="111"/>
      <c r="E96" s="50"/>
      <c r="F96" s="51"/>
      <c r="G96" s="52"/>
      <c r="H96" s="51"/>
      <c r="I96" s="44"/>
    </row>
    <row r="97" spans="1:9" x14ac:dyDescent="0.25">
      <c r="A97" s="53" t="s">
        <v>186</v>
      </c>
      <c r="B97" s="54"/>
      <c r="C97" s="55"/>
      <c r="D97" s="112"/>
      <c r="E97" s="55"/>
      <c r="F97" s="56"/>
      <c r="G97" s="57"/>
      <c r="H97" s="56"/>
      <c r="I97" s="44"/>
    </row>
    <row r="98" spans="1:9" x14ac:dyDescent="0.25">
      <c r="A98" s="70" t="s">
        <v>187</v>
      </c>
      <c r="B98" s="49" t="s">
        <v>84</v>
      </c>
      <c r="C98" s="41">
        <f>D98*7375.1*3</f>
        <v>16593.975000000002</v>
      </c>
      <c r="D98" s="157">
        <v>0.75</v>
      </c>
      <c r="E98" s="41">
        <v>5531.33</v>
      </c>
      <c r="F98" s="68">
        <f>E98/3/7375.1</f>
        <v>0.25000022598563632</v>
      </c>
      <c r="G98" s="43">
        <f>C98-E98</f>
        <v>11062.645000000002</v>
      </c>
      <c r="H98" s="47">
        <f>D98-F98</f>
        <v>0.49999977401436368</v>
      </c>
      <c r="I98" s="44"/>
    </row>
    <row r="99" spans="1:9" x14ac:dyDescent="0.25">
      <c r="A99" s="159"/>
      <c r="B99" s="54"/>
      <c r="C99" s="55"/>
      <c r="D99" s="112"/>
      <c r="E99" s="55"/>
      <c r="F99" s="56"/>
      <c r="G99" s="57"/>
      <c r="H99" s="56"/>
      <c r="I99" s="44"/>
    </row>
    <row r="100" spans="1:9" x14ac:dyDescent="0.25">
      <c r="A100" s="70" t="s">
        <v>179</v>
      </c>
      <c r="B100" s="156" t="s">
        <v>84</v>
      </c>
      <c r="C100" s="41">
        <f>D100*7375.1*3</f>
        <v>5310.0720000000001</v>
      </c>
      <c r="D100" s="158">
        <v>0.24</v>
      </c>
      <c r="E100" s="41">
        <v>1770.02</v>
      </c>
      <c r="F100" s="68">
        <f>E100/3/7375.1</f>
        <v>7.9999819211490908E-2</v>
      </c>
      <c r="G100" s="43">
        <f>C100-E100</f>
        <v>3540.0520000000001</v>
      </c>
      <c r="H100" s="47">
        <f>D100-F100</f>
        <v>0.16000018078850908</v>
      </c>
      <c r="I100" s="44"/>
    </row>
    <row r="101" spans="1:9" x14ac:dyDescent="0.25">
      <c r="A101" s="159" t="s">
        <v>167</v>
      </c>
      <c r="B101" s="156"/>
      <c r="C101" s="55"/>
      <c r="D101" s="75"/>
      <c r="E101" s="55"/>
      <c r="F101" s="51"/>
      <c r="G101" s="57"/>
      <c r="H101" s="56"/>
      <c r="I101" s="44"/>
    </row>
    <row r="102" spans="1:9" x14ac:dyDescent="0.25">
      <c r="A102" s="45" t="s">
        <v>180</v>
      </c>
      <c r="B102" s="49"/>
      <c r="C102" s="41">
        <f>D102*7375.1*3</f>
        <v>80757.345000000001</v>
      </c>
      <c r="D102" s="68">
        <v>3.65</v>
      </c>
      <c r="E102" s="41">
        <v>28099.13</v>
      </c>
      <c r="F102" s="68">
        <f>E102/3/7375.1</f>
        <v>1.2699999548028726</v>
      </c>
      <c r="G102" s="43">
        <f>C102-E102</f>
        <v>52658.214999999997</v>
      </c>
      <c r="H102" s="47">
        <f>D102-F102</f>
        <v>2.3800000451971273</v>
      </c>
      <c r="I102" s="44"/>
    </row>
    <row r="103" spans="1:9" x14ac:dyDescent="0.25">
      <c r="A103" s="40" t="s">
        <v>130</v>
      </c>
      <c r="B103" s="31"/>
      <c r="C103" s="79"/>
      <c r="D103" s="84"/>
      <c r="E103" s="50"/>
      <c r="F103" s="51"/>
      <c r="G103" s="52"/>
      <c r="H103" s="51"/>
      <c r="I103" s="44"/>
    </row>
    <row r="104" spans="1:9" x14ac:dyDescent="0.25">
      <c r="A104" s="72" t="s">
        <v>157</v>
      </c>
      <c r="B104" s="49"/>
      <c r="C104" s="71">
        <f>C19+C29+C44+C48+C51+C62+C89+C91+C93+C95+C102+C98+C100</f>
        <v>701372.01</v>
      </c>
      <c r="D104" s="71">
        <f t="shared" ref="D104:F104" si="6">D19+D29+D44+D48+D51+D62+D89+D91+D93+D95+D102+D98+D100</f>
        <v>31.7</v>
      </c>
      <c r="E104" s="71">
        <f t="shared" si="6"/>
        <v>241387.03</v>
      </c>
      <c r="F104" s="71">
        <f t="shared" si="6"/>
        <v>10.913333423727588</v>
      </c>
      <c r="G104" s="43">
        <f>C104-E104</f>
        <v>459984.98</v>
      </c>
      <c r="H104" s="47">
        <f>D104-F104</f>
        <v>20.78666657627241</v>
      </c>
      <c r="I104" s="44"/>
    </row>
    <row r="105" spans="1:9" x14ac:dyDescent="0.25">
      <c r="A105" s="73" t="s">
        <v>158</v>
      </c>
      <c r="B105" s="54"/>
      <c r="C105" s="74"/>
      <c r="D105" s="75"/>
      <c r="E105" s="74"/>
      <c r="F105" s="75"/>
      <c r="G105" s="52"/>
      <c r="H105" s="51"/>
      <c r="I105" s="35"/>
    </row>
    <row r="106" spans="1:9" x14ac:dyDescent="0.25">
      <c r="A106" s="76" t="s">
        <v>131</v>
      </c>
      <c r="B106" s="31"/>
      <c r="C106" s="41">
        <f>C108+C111+C113+C115</f>
        <v>271919.93700000003</v>
      </c>
      <c r="D106" s="77">
        <f>D108+D111+D113+D115</f>
        <v>12.29</v>
      </c>
      <c r="E106" s="41">
        <f>E108+E111+E113+E115</f>
        <v>57894.53</v>
      </c>
      <c r="F106" s="68">
        <f>F108+F111+F113+F115</f>
        <v>2.6166664406810303</v>
      </c>
      <c r="G106" s="78">
        <f>C106-E106</f>
        <v>214025.40700000004</v>
      </c>
      <c r="H106" s="47">
        <f>D106-F106</f>
        <v>9.6733335593189693</v>
      </c>
      <c r="I106" s="35"/>
    </row>
    <row r="107" spans="1:9" x14ac:dyDescent="0.25">
      <c r="A107" s="76"/>
      <c r="B107" s="31"/>
      <c r="C107" s="79"/>
      <c r="D107" s="77"/>
      <c r="E107" s="80"/>
      <c r="F107" s="77"/>
      <c r="G107" s="81"/>
      <c r="H107" s="42"/>
      <c r="I107" s="35"/>
    </row>
    <row r="108" spans="1:9" x14ac:dyDescent="0.25">
      <c r="A108" s="63" t="s">
        <v>132</v>
      </c>
      <c r="B108" s="49" t="s">
        <v>119</v>
      </c>
      <c r="C108" s="41">
        <f>D108*7375.1*3</f>
        <v>77438.55</v>
      </c>
      <c r="D108" s="96">
        <v>3.5</v>
      </c>
      <c r="E108" s="41">
        <v>0</v>
      </c>
      <c r="F108" s="68">
        <f>E108/3/7375.1</f>
        <v>0</v>
      </c>
      <c r="G108" s="97">
        <f>C108-E108</f>
        <v>77438.55</v>
      </c>
      <c r="H108" s="82">
        <f>D108-F108</f>
        <v>3.5</v>
      </c>
      <c r="I108" s="98"/>
    </row>
    <row r="109" spans="1:9" x14ac:dyDescent="0.25">
      <c r="A109" s="83" t="s">
        <v>105</v>
      </c>
      <c r="B109" s="31"/>
      <c r="C109" s="99"/>
      <c r="D109" s="100"/>
      <c r="E109" s="101"/>
      <c r="F109" s="85"/>
      <c r="G109" s="102"/>
      <c r="H109" s="85"/>
      <c r="I109" s="98"/>
    </row>
    <row r="110" spans="1:9" x14ac:dyDescent="0.25">
      <c r="A110" s="83" t="s">
        <v>118</v>
      </c>
      <c r="B110" s="31"/>
      <c r="C110" s="99"/>
      <c r="D110" s="100"/>
      <c r="E110" s="101"/>
      <c r="F110" s="85"/>
      <c r="G110" s="102"/>
      <c r="H110" s="85"/>
      <c r="I110" s="35"/>
    </row>
    <row r="111" spans="1:9" x14ac:dyDescent="0.25">
      <c r="A111" s="163" t="s">
        <v>168</v>
      </c>
      <c r="B111" s="160" t="s">
        <v>169</v>
      </c>
      <c r="C111" s="41">
        <f>D111*7375.1*3</f>
        <v>157310.883</v>
      </c>
      <c r="D111" s="103">
        <v>7.11</v>
      </c>
      <c r="E111" s="41">
        <v>52436.959999999999</v>
      </c>
      <c r="F111" s="68">
        <f>E111/3/7375.1</f>
        <v>2.3699999548028727</v>
      </c>
      <c r="G111" s="97">
        <f>C111-E111</f>
        <v>104873.92300000001</v>
      </c>
      <c r="H111" s="82">
        <f>D111-F111</f>
        <v>4.740000045197128</v>
      </c>
      <c r="I111" s="44"/>
    </row>
    <row r="112" spans="1:9" x14ac:dyDescent="0.25">
      <c r="A112" s="164"/>
      <c r="B112" s="165" t="s">
        <v>170</v>
      </c>
      <c r="C112" s="99"/>
      <c r="D112" s="100"/>
      <c r="E112" s="101"/>
      <c r="F112" s="85"/>
      <c r="G112" s="102"/>
      <c r="H112" s="85"/>
      <c r="I112" s="35"/>
    </row>
    <row r="113" spans="1:9" x14ac:dyDescent="0.25">
      <c r="A113" s="166" t="s">
        <v>173</v>
      </c>
      <c r="B113" s="160" t="s">
        <v>169</v>
      </c>
      <c r="C113" s="41">
        <f>D113*7375.1*3</f>
        <v>22567.806000000004</v>
      </c>
      <c r="D113" s="96">
        <v>1.02</v>
      </c>
      <c r="E113" s="41">
        <v>5457.57</v>
      </c>
      <c r="F113" s="68">
        <f>E113/3/7375.1</f>
        <v>0.24666648587815754</v>
      </c>
      <c r="G113" s="97">
        <f>C113-E113</f>
        <v>17110.236000000004</v>
      </c>
      <c r="H113" s="82">
        <f>D113-F113</f>
        <v>0.77333351412184248</v>
      </c>
      <c r="I113" s="98"/>
    </row>
    <row r="114" spans="1:9" x14ac:dyDescent="0.25">
      <c r="A114" s="167" t="s">
        <v>190</v>
      </c>
      <c r="B114" s="165" t="s">
        <v>170</v>
      </c>
      <c r="C114" s="104"/>
      <c r="D114" s="105"/>
      <c r="E114" s="106"/>
      <c r="F114" s="86"/>
      <c r="G114" s="107"/>
      <c r="H114" s="86"/>
      <c r="I114" s="169"/>
    </row>
    <row r="115" spans="1:9" x14ac:dyDescent="0.25">
      <c r="A115" s="113" t="s">
        <v>133</v>
      </c>
      <c r="B115" s="49" t="s">
        <v>109</v>
      </c>
      <c r="C115" s="41">
        <f>D115*7375.1*3</f>
        <v>14602.698000000002</v>
      </c>
      <c r="D115" s="114">
        <v>0.66</v>
      </c>
      <c r="E115" s="41">
        <v>0</v>
      </c>
      <c r="F115" s="68">
        <f>E115/3/7375.1</f>
        <v>0</v>
      </c>
      <c r="G115" s="115">
        <f>C115-E115</f>
        <v>14602.698000000002</v>
      </c>
      <c r="H115" s="82">
        <f>D115-F115</f>
        <v>0.66</v>
      </c>
      <c r="I115" s="44"/>
    </row>
    <row r="116" spans="1:9" x14ac:dyDescent="0.25">
      <c r="A116" s="83" t="s">
        <v>171</v>
      </c>
      <c r="B116" s="109"/>
      <c r="C116" s="99"/>
      <c r="D116" s="100"/>
      <c r="E116" s="101"/>
      <c r="F116" s="85"/>
      <c r="G116" s="102"/>
      <c r="H116" s="85"/>
      <c r="I116" s="35"/>
    </row>
    <row r="117" spans="1:9" x14ac:dyDescent="0.25">
      <c r="A117" s="83" t="s">
        <v>172</v>
      </c>
      <c r="B117" s="109"/>
      <c r="C117" s="108"/>
      <c r="D117" s="69"/>
      <c r="E117" s="50"/>
      <c r="F117" s="51"/>
      <c r="G117" s="52"/>
      <c r="H117" s="51"/>
      <c r="I117" s="35"/>
    </row>
    <row r="118" spans="1:9" x14ac:dyDescent="0.25">
      <c r="A118" s="45" t="s">
        <v>107</v>
      </c>
      <c r="B118" s="88"/>
      <c r="C118" s="87">
        <f>C104+C106</f>
        <v>973291.94700000004</v>
      </c>
      <c r="D118" s="68">
        <f>D104+D106</f>
        <v>43.989999999999995</v>
      </c>
      <c r="E118" s="87">
        <f>E104+E106</f>
        <v>299281.56</v>
      </c>
      <c r="F118" s="68">
        <f>F104+F106</f>
        <v>13.529999864408618</v>
      </c>
      <c r="G118" s="78">
        <f>C118-E118</f>
        <v>674010.3870000001</v>
      </c>
      <c r="H118" s="47">
        <f>D118-F118</f>
        <v>30.460000135591379</v>
      </c>
      <c r="I118" s="35"/>
    </row>
    <row r="119" spans="1:9" ht="15.75" thickBot="1" x14ac:dyDescent="0.3">
      <c r="A119" s="89" t="s">
        <v>159</v>
      </c>
      <c r="B119" s="90"/>
      <c r="C119" s="89"/>
      <c r="D119" s="91"/>
      <c r="E119" s="89"/>
      <c r="F119" s="92"/>
      <c r="G119" s="93"/>
      <c r="H119" s="92"/>
      <c r="I119" s="35"/>
    </row>
    <row r="120" spans="1:9" x14ac:dyDescent="0.25">
      <c r="A120" s="4"/>
      <c r="B120" s="4"/>
      <c r="C120" s="4"/>
      <c r="D120" s="35"/>
      <c r="E120" s="4"/>
      <c r="F120" s="4"/>
      <c r="G120" s="4"/>
      <c r="H120" s="4"/>
      <c r="I120" s="35"/>
    </row>
    <row r="121" spans="1:9" ht="15.75" x14ac:dyDescent="0.25">
      <c r="A121" s="3" t="s">
        <v>181</v>
      </c>
      <c r="B121" s="3"/>
      <c r="C121" s="3"/>
      <c r="D121" s="35"/>
      <c r="E121" s="3"/>
      <c r="F121" s="3"/>
      <c r="G121" s="3"/>
      <c r="H121" s="3"/>
      <c r="I121" s="35"/>
    </row>
    <row r="122" spans="1:9" ht="15.75" x14ac:dyDescent="0.25">
      <c r="A122" s="3" t="s">
        <v>3</v>
      </c>
      <c r="B122" s="3"/>
      <c r="C122" s="3"/>
      <c r="D122" s="35"/>
      <c r="E122" s="3"/>
      <c r="F122" s="3"/>
      <c r="G122" s="146"/>
      <c r="H122" s="3"/>
      <c r="I122" s="3"/>
    </row>
    <row r="123" spans="1:9" ht="15.75" x14ac:dyDescent="0.25">
      <c r="A123" s="3"/>
      <c r="B123" s="3"/>
      <c r="C123" s="3"/>
      <c r="D123" s="35"/>
      <c r="E123" s="3"/>
      <c r="F123" s="3"/>
      <c r="G123" s="146"/>
      <c r="H123" s="3"/>
      <c r="I123" s="3"/>
    </row>
    <row r="124" spans="1:9" ht="15.75" x14ac:dyDescent="0.25">
      <c r="A124" s="3"/>
      <c r="B124" s="3"/>
      <c r="C124" s="3"/>
      <c r="D124" s="35"/>
      <c r="E124" s="3"/>
      <c r="F124" s="3"/>
      <c r="G124" s="146"/>
      <c r="H124" s="3"/>
      <c r="I124" s="3"/>
    </row>
    <row r="125" spans="1:9" x14ac:dyDescent="0.25">
      <c r="G125" s="133"/>
    </row>
    <row r="126" spans="1:9" x14ac:dyDescent="0.25">
      <c r="G126" s="133"/>
    </row>
    <row r="127" spans="1:9" x14ac:dyDescent="0.25">
      <c r="G127" s="133"/>
    </row>
    <row r="128" spans="1:9" x14ac:dyDescent="0.25">
      <c r="F128" s="154"/>
      <c r="G128" s="155"/>
      <c r="H128" s="155"/>
      <c r="I128" s="155"/>
    </row>
    <row r="129" spans="5:9" x14ac:dyDescent="0.25">
      <c r="F129" s="154"/>
      <c r="G129" s="155"/>
      <c r="H129" s="155"/>
      <c r="I129" s="155"/>
    </row>
    <row r="130" spans="5:9" x14ac:dyDescent="0.25">
      <c r="F130" s="154"/>
      <c r="G130" s="155"/>
      <c r="H130" s="155"/>
      <c r="I130" s="155"/>
    </row>
    <row r="131" spans="5:9" x14ac:dyDescent="0.25">
      <c r="F131" s="154"/>
      <c r="G131" s="155"/>
      <c r="H131" s="154"/>
      <c r="I131" s="155"/>
    </row>
    <row r="132" spans="5:9" x14ac:dyDescent="0.25">
      <c r="I132" s="133"/>
    </row>
    <row r="133" spans="5:9" x14ac:dyDescent="0.25">
      <c r="I133" s="133"/>
    </row>
    <row r="134" spans="5:9" ht="15.75" x14ac:dyDescent="0.25">
      <c r="E134" s="3"/>
      <c r="F134" s="3"/>
      <c r="G134" s="146"/>
      <c r="H134" s="3"/>
    </row>
    <row r="135" spans="5:9" ht="15.75" x14ac:dyDescent="0.25">
      <c r="E135" s="3"/>
      <c r="F135" s="3"/>
      <c r="G135" s="146"/>
      <c r="H135" s="3"/>
      <c r="I135" s="153"/>
    </row>
    <row r="136" spans="5:9" ht="15.75" x14ac:dyDescent="0.25">
      <c r="E136" s="3"/>
      <c r="F136" s="3"/>
      <c r="G136" s="146"/>
      <c r="H136" s="3"/>
      <c r="I136" s="133"/>
    </row>
    <row r="137" spans="5:9" x14ac:dyDescent="0.25">
      <c r="G137" s="133"/>
      <c r="I137" s="133"/>
    </row>
    <row r="138" spans="5:9" x14ac:dyDescent="0.25">
      <c r="G138" s="133"/>
      <c r="I138" s="133"/>
    </row>
    <row r="139" spans="5:9" x14ac:dyDescent="0.25">
      <c r="G139" s="133"/>
      <c r="I139" s="133"/>
    </row>
    <row r="140" spans="5:9" x14ac:dyDescent="0.25">
      <c r="F140" s="154"/>
      <c r="G140" s="133"/>
      <c r="H140" s="155"/>
    </row>
    <row r="141" spans="5:9" x14ac:dyDescent="0.25">
      <c r="F141" s="154"/>
      <c r="G141" s="133"/>
      <c r="H141" s="155"/>
    </row>
    <row r="142" spans="5:9" x14ac:dyDescent="0.25">
      <c r="F142" s="154"/>
      <c r="G142" s="133"/>
      <c r="H142" s="155"/>
    </row>
    <row r="143" spans="5:9" x14ac:dyDescent="0.25">
      <c r="F143" s="154"/>
      <c r="G143" s="155"/>
      <c r="H143" s="154"/>
    </row>
    <row r="144" spans="5:9" x14ac:dyDescent="0.25">
      <c r="G144" s="133"/>
      <c r="H144" s="133"/>
    </row>
    <row r="145" spans="7:7" x14ac:dyDescent="0.25">
      <c r="G145" s="133"/>
    </row>
    <row r="146" spans="7:7" x14ac:dyDescent="0.25">
      <c r="G146" s="133"/>
    </row>
    <row r="148" spans="7:7" x14ac:dyDescent="0.25">
      <c r="G148" s="153"/>
    </row>
    <row r="149" spans="7:7" x14ac:dyDescent="0.25">
      <c r="G149" s="133"/>
    </row>
    <row r="150" spans="7:7" x14ac:dyDescent="0.25">
      <c r="G150" s="133"/>
    </row>
    <row r="151" spans="7:7" x14ac:dyDescent="0.25">
      <c r="G151" s="153"/>
    </row>
    <row r="153" spans="7:7" x14ac:dyDescent="0.25">
      <c r="G153" s="153"/>
    </row>
    <row r="154" spans="7:7" x14ac:dyDescent="0.25">
      <c r="G154" s="153"/>
    </row>
    <row r="157" spans="7:7" x14ac:dyDescent="0.25">
      <c r="G157" s="133"/>
    </row>
    <row r="158" spans="7:7" x14ac:dyDescent="0.25">
      <c r="G158" s="153"/>
    </row>
    <row r="159" spans="7:7" x14ac:dyDescent="0.25">
      <c r="G159" s="153"/>
    </row>
  </sheetData>
  <pageMargins left="0" right="0" top="0" bottom="0" header="0.31496062992125984" footer="0.31496062992125984"/>
  <pageSetup paperSize="9" scale="2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E2649-F579-4663-B79B-3C4EEE0B8291}">
  <sheetPr>
    <pageSetUpPr fitToPage="1"/>
  </sheetPr>
  <dimension ref="A1:W159"/>
  <sheetViews>
    <sheetView tabSelected="1" workbookViewId="0"/>
  </sheetViews>
  <sheetFormatPr defaultColWidth="11.5703125" defaultRowHeight="15" x14ac:dyDescent="0.25"/>
  <cols>
    <col min="1" max="1" width="23.140625" customWidth="1"/>
    <col min="2" max="2" width="42.85546875" customWidth="1"/>
    <col min="3" max="3" width="11.85546875" bestFit="1" customWidth="1"/>
    <col min="4" max="4" width="11.28515625" customWidth="1"/>
    <col min="5" max="5" width="12.85546875" customWidth="1"/>
    <col min="6" max="6" width="12.140625" customWidth="1"/>
    <col min="7" max="7" width="11.7109375" customWidth="1"/>
    <col min="8" max="8" width="11.42578125" customWidth="1"/>
    <col min="9" max="9" width="12.7109375" customWidth="1"/>
    <col min="10" max="10" width="4.42578125" customWidth="1"/>
    <col min="11" max="11" width="45.28515625" customWidth="1"/>
    <col min="12" max="12" width="14.85546875" customWidth="1"/>
    <col min="13" max="14" width="12.140625" customWidth="1"/>
    <col min="15" max="16" width="11.140625" customWidth="1"/>
    <col min="17" max="17" width="12.42578125" customWidth="1"/>
    <col min="18" max="18" width="13.42578125" customWidth="1"/>
    <col min="22" max="22" width="11.85546875" bestFit="1" customWidth="1"/>
    <col min="234" max="234" width="23.140625" customWidth="1"/>
    <col min="235" max="235" width="42.85546875" customWidth="1"/>
    <col min="237" max="237" width="11.28515625" customWidth="1"/>
    <col min="238" max="238" width="12.85546875" customWidth="1"/>
    <col min="239" max="239" width="12.140625" customWidth="1"/>
    <col min="240" max="240" width="11.7109375" customWidth="1"/>
    <col min="241" max="241" width="11.42578125" customWidth="1"/>
    <col min="242" max="242" width="12.7109375" customWidth="1"/>
    <col min="243" max="243" width="4.140625" customWidth="1"/>
    <col min="244" max="244" width="45.28515625" customWidth="1"/>
    <col min="245" max="245" width="14.85546875" customWidth="1"/>
    <col min="246" max="246" width="12.28515625" customWidth="1"/>
    <col min="247" max="248" width="11.140625" customWidth="1"/>
    <col min="249" max="249" width="12.42578125" customWidth="1"/>
    <col min="250" max="250" width="11.42578125" customWidth="1"/>
    <col min="251" max="251" width="13.5703125" customWidth="1"/>
    <col min="490" max="490" width="23.140625" customWidth="1"/>
    <col min="491" max="491" width="42.85546875" customWidth="1"/>
    <col min="493" max="493" width="11.28515625" customWidth="1"/>
    <col min="494" max="494" width="12.85546875" customWidth="1"/>
    <col min="495" max="495" width="12.140625" customWidth="1"/>
    <col min="496" max="496" width="11.7109375" customWidth="1"/>
    <col min="497" max="497" width="11.42578125" customWidth="1"/>
    <col min="498" max="498" width="12.7109375" customWidth="1"/>
    <col min="499" max="499" width="4.140625" customWidth="1"/>
    <col min="500" max="500" width="45.28515625" customWidth="1"/>
    <col min="501" max="501" width="14.85546875" customWidth="1"/>
    <col min="502" max="502" width="12.28515625" customWidth="1"/>
    <col min="503" max="504" width="11.140625" customWidth="1"/>
    <col min="505" max="505" width="12.42578125" customWidth="1"/>
    <col min="506" max="506" width="11.42578125" customWidth="1"/>
    <col min="507" max="507" width="13.5703125" customWidth="1"/>
    <col min="746" max="746" width="23.140625" customWidth="1"/>
    <col min="747" max="747" width="42.85546875" customWidth="1"/>
    <col min="749" max="749" width="11.28515625" customWidth="1"/>
    <col min="750" max="750" width="12.85546875" customWidth="1"/>
    <col min="751" max="751" width="12.140625" customWidth="1"/>
    <col min="752" max="752" width="11.7109375" customWidth="1"/>
    <col min="753" max="753" width="11.42578125" customWidth="1"/>
    <col min="754" max="754" width="12.7109375" customWidth="1"/>
    <col min="755" max="755" width="4.140625" customWidth="1"/>
    <col min="756" max="756" width="45.28515625" customWidth="1"/>
    <col min="757" max="757" width="14.85546875" customWidth="1"/>
    <col min="758" max="758" width="12.28515625" customWidth="1"/>
    <col min="759" max="760" width="11.140625" customWidth="1"/>
    <col min="761" max="761" width="12.42578125" customWidth="1"/>
    <col min="762" max="762" width="11.42578125" customWidth="1"/>
    <col min="763" max="763" width="13.5703125" customWidth="1"/>
    <col min="1002" max="1002" width="23.140625" customWidth="1"/>
    <col min="1003" max="1003" width="42.85546875" customWidth="1"/>
    <col min="1005" max="1005" width="11.28515625" customWidth="1"/>
    <col min="1006" max="1006" width="12.85546875" customWidth="1"/>
    <col min="1007" max="1007" width="12.140625" customWidth="1"/>
    <col min="1008" max="1008" width="11.7109375" customWidth="1"/>
    <col min="1009" max="1009" width="11.42578125" customWidth="1"/>
    <col min="1010" max="1010" width="12.7109375" customWidth="1"/>
    <col min="1011" max="1011" width="4.140625" customWidth="1"/>
    <col min="1012" max="1012" width="45.28515625" customWidth="1"/>
    <col min="1013" max="1013" width="14.85546875" customWidth="1"/>
    <col min="1014" max="1014" width="12.28515625" customWidth="1"/>
    <col min="1015" max="1016" width="11.140625" customWidth="1"/>
    <col min="1017" max="1017" width="12.42578125" customWidth="1"/>
    <col min="1018" max="1018" width="11.42578125" customWidth="1"/>
    <col min="1019" max="1019" width="13.5703125" customWidth="1"/>
    <col min="1258" max="1258" width="23.140625" customWidth="1"/>
    <col min="1259" max="1259" width="42.85546875" customWidth="1"/>
    <col min="1261" max="1261" width="11.28515625" customWidth="1"/>
    <col min="1262" max="1262" width="12.85546875" customWidth="1"/>
    <col min="1263" max="1263" width="12.140625" customWidth="1"/>
    <col min="1264" max="1264" width="11.7109375" customWidth="1"/>
    <col min="1265" max="1265" width="11.42578125" customWidth="1"/>
    <col min="1266" max="1266" width="12.7109375" customWidth="1"/>
    <col min="1267" max="1267" width="4.140625" customWidth="1"/>
    <col min="1268" max="1268" width="45.28515625" customWidth="1"/>
    <col min="1269" max="1269" width="14.85546875" customWidth="1"/>
    <col min="1270" max="1270" width="12.28515625" customWidth="1"/>
    <col min="1271" max="1272" width="11.140625" customWidth="1"/>
    <col min="1273" max="1273" width="12.42578125" customWidth="1"/>
    <col min="1274" max="1274" width="11.42578125" customWidth="1"/>
    <col min="1275" max="1275" width="13.5703125" customWidth="1"/>
    <col min="1514" max="1514" width="23.140625" customWidth="1"/>
    <col min="1515" max="1515" width="42.85546875" customWidth="1"/>
    <col min="1517" max="1517" width="11.28515625" customWidth="1"/>
    <col min="1518" max="1518" width="12.85546875" customWidth="1"/>
    <col min="1519" max="1519" width="12.140625" customWidth="1"/>
    <col min="1520" max="1520" width="11.7109375" customWidth="1"/>
    <col min="1521" max="1521" width="11.42578125" customWidth="1"/>
    <col min="1522" max="1522" width="12.7109375" customWidth="1"/>
    <col min="1523" max="1523" width="4.140625" customWidth="1"/>
    <col min="1524" max="1524" width="45.28515625" customWidth="1"/>
    <col min="1525" max="1525" width="14.85546875" customWidth="1"/>
    <col min="1526" max="1526" width="12.28515625" customWidth="1"/>
    <col min="1527" max="1528" width="11.140625" customWidth="1"/>
    <col min="1529" max="1529" width="12.42578125" customWidth="1"/>
    <col min="1530" max="1530" width="11.42578125" customWidth="1"/>
    <col min="1531" max="1531" width="13.5703125" customWidth="1"/>
    <col min="1770" max="1770" width="23.140625" customWidth="1"/>
    <col min="1771" max="1771" width="42.85546875" customWidth="1"/>
    <col min="1773" max="1773" width="11.28515625" customWidth="1"/>
    <col min="1774" max="1774" width="12.85546875" customWidth="1"/>
    <col min="1775" max="1775" width="12.140625" customWidth="1"/>
    <col min="1776" max="1776" width="11.7109375" customWidth="1"/>
    <col min="1777" max="1777" width="11.42578125" customWidth="1"/>
    <col min="1778" max="1778" width="12.7109375" customWidth="1"/>
    <col min="1779" max="1779" width="4.140625" customWidth="1"/>
    <col min="1780" max="1780" width="45.28515625" customWidth="1"/>
    <col min="1781" max="1781" width="14.85546875" customWidth="1"/>
    <col min="1782" max="1782" width="12.28515625" customWidth="1"/>
    <col min="1783" max="1784" width="11.140625" customWidth="1"/>
    <col min="1785" max="1785" width="12.42578125" customWidth="1"/>
    <col min="1786" max="1786" width="11.42578125" customWidth="1"/>
    <col min="1787" max="1787" width="13.5703125" customWidth="1"/>
    <col min="2026" max="2026" width="23.140625" customWidth="1"/>
    <col min="2027" max="2027" width="42.85546875" customWidth="1"/>
    <col min="2029" max="2029" width="11.28515625" customWidth="1"/>
    <col min="2030" max="2030" width="12.85546875" customWidth="1"/>
    <col min="2031" max="2031" width="12.140625" customWidth="1"/>
    <col min="2032" max="2032" width="11.7109375" customWidth="1"/>
    <col min="2033" max="2033" width="11.42578125" customWidth="1"/>
    <col min="2034" max="2034" width="12.7109375" customWidth="1"/>
    <col min="2035" max="2035" width="4.140625" customWidth="1"/>
    <col min="2036" max="2036" width="45.28515625" customWidth="1"/>
    <col min="2037" max="2037" width="14.85546875" customWidth="1"/>
    <col min="2038" max="2038" width="12.28515625" customWidth="1"/>
    <col min="2039" max="2040" width="11.140625" customWidth="1"/>
    <col min="2041" max="2041" width="12.42578125" customWidth="1"/>
    <col min="2042" max="2042" width="11.42578125" customWidth="1"/>
    <col min="2043" max="2043" width="13.5703125" customWidth="1"/>
    <col min="2282" max="2282" width="23.140625" customWidth="1"/>
    <col min="2283" max="2283" width="42.85546875" customWidth="1"/>
    <col min="2285" max="2285" width="11.28515625" customWidth="1"/>
    <col min="2286" max="2286" width="12.85546875" customWidth="1"/>
    <col min="2287" max="2287" width="12.140625" customWidth="1"/>
    <col min="2288" max="2288" width="11.7109375" customWidth="1"/>
    <col min="2289" max="2289" width="11.42578125" customWidth="1"/>
    <col min="2290" max="2290" width="12.7109375" customWidth="1"/>
    <col min="2291" max="2291" width="4.140625" customWidth="1"/>
    <col min="2292" max="2292" width="45.28515625" customWidth="1"/>
    <col min="2293" max="2293" width="14.85546875" customWidth="1"/>
    <col min="2294" max="2294" width="12.28515625" customWidth="1"/>
    <col min="2295" max="2296" width="11.140625" customWidth="1"/>
    <col min="2297" max="2297" width="12.42578125" customWidth="1"/>
    <col min="2298" max="2298" width="11.42578125" customWidth="1"/>
    <col min="2299" max="2299" width="13.5703125" customWidth="1"/>
    <col min="2538" max="2538" width="23.140625" customWidth="1"/>
    <col min="2539" max="2539" width="42.85546875" customWidth="1"/>
    <col min="2541" max="2541" width="11.28515625" customWidth="1"/>
    <col min="2542" max="2542" width="12.85546875" customWidth="1"/>
    <col min="2543" max="2543" width="12.140625" customWidth="1"/>
    <col min="2544" max="2544" width="11.7109375" customWidth="1"/>
    <col min="2545" max="2545" width="11.42578125" customWidth="1"/>
    <col min="2546" max="2546" width="12.7109375" customWidth="1"/>
    <col min="2547" max="2547" width="4.140625" customWidth="1"/>
    <col min="2548" max="2548" width="45.28515625" customWidth="1"/>
    <col min="2549" max="2549" width="14.85546875" customWidth="1"/>
    <col min="2550" max="2550" width="12.28515625" customWidth="1"/>
    <col min="2551" max="2552" width="11.140625" customWidth="1"/>
    <col min="2553" max="2553" width="12.42578125" customWidth="1"/>
    <col min="2554" max="2554" width="11.42578125" customWidth="1"/>
    <col min="2555" max="2555" width="13.5703125" customWidth="1"/>
    <col min="2794" max="2794" width="23.140625" customWidth="1"/>
    <col min="2795" max="2795" width="42.85546875" customWidth="1"/>
    <col min="2797" max="2797" width="11.28515625" customWidth="1"/>
    <col min="2798" max="2798" width="12.85546875" customWidth="1"/>
    <col min="2799" max="2799" width="12.140625" customWidth="1"/>
    <col min="2800" max="2800" width="11.7109375" customWidth="1"/>
    <col min="2801" max="2801" width="11.42578125" customWidth="1"/>
    <col min="2802" max="2802" width="12.7109375" customWidth="1"/>
    <col min="2803" max="2803" width="4.140625" customWidth="1"/>
    <col min="2804" max="2804" width="45.28515625" customWidth="1"/>
    <col min="2805" max="2805" width="14.85546875" customWidth="1"/>
    <col min="2806" max="2806" width="12.28515625" customWidth="1"/>
    <col min="2807" max="2808" width="11.140625" customWidth="1"/>
    <col min="2809" max="2809" width="12.42578125" customWidth="1"/>
    <col min="2810" max="2810" width="11.42578125" customWidth="1"/>
    <col min="2811" max="2811" width="13.5703125" customWidth="1"/>
    <col min="3050" max="3050" width="23.140625" customWidth="1"/>
    <col min="3051" max="3051" width="42.85546875" customWidth="1"/>
    <col min="3053" max="3053" width="11.28515625" customWidth="1"/>
    <col min="3054" max="3054" width="12.85546875" customWidth="1"/>
    <col min="3055" max="3055" width="12.140625" customWidth="1"/>
    <col min="3056" max="3056" width="11.7109375" customWidth="1"/>
    <col min="3057" max="3057" width="11.42578125" customWidth="1"/>
    <col min="3058" max="3058" width="12.7109375" customWidth="1"/>
    <col min="3059" max="3059" width="4.140625" customWidth="1"/>
    <col min="3060" max="3060" width="45.28515625" customWidth="1"/>
    <col min="3061" max="3061" width="14.85546875" customWidth="1"/>
    <col min="3062" max="3062" width="12.28515625" customWidth="1"/>
    <col min="3063" max="3064" width="11.140625" customWidth="1"/>
    <col min="3065" max="3065" width="12.42578125" customWidth="1"/>
    <col min="3066" max="3066" width="11.42578125" customWidth="1"/>
    <col min="3067" max="3067" width="13.5703125" customWidth="1"/>
    <col min="3306" max="3306" width="23.140625" customWidth="1"/>
    <col min="3307" max="3307" width="42.85546875" customWidth="1"/>
    <col min="3309" max="3309" width="11.28515625" customWidth="1"/>
    <col min="3310" max="3310" width="12.85546875" customWidth="1"/>
    <col min="3311" max="3311" width="12.140625" customWidth="1"/>
    <col min="3312" max="3312" width="11.7109375" customWidth="1"/>
    <col min="3313" max="3313" width="11.42578125" customWidth="1"/>
    <col min="3314" max="3314" width="12.7109375" customWidth="1"/>
    <col min="3315" max="3315" width="4.140625" customWidth="1"/>
    <col min="3316" max="3316" width="45.28515625" customWidth="1"/>
    <col min="3317" max="3317" width="14.85546875" customWidth="1"/>
    <col min="3318" max="3318" width="12.28515625" customWidth="1"/>
    <col min="3319" max="3320" width="11.140625" customWidth="1"/>
    <col min="3321" max="3321" width="12.42578125" customWidth="1"/>
    <col min="3322" max="3322" width="11.42578125" customWidth="1"/>
    <col min="3323" max="3323" width="13.5703125" customWidth="1"/>
    <col min="3562" max="3562" width="23.140625" customWidth="1"/>
    <col min="3563" max="3563" width="42.85546875" customWidth="1"/>
    <col min="3565" max="3565" width="11.28515625" customWidth="1"/>
    <col min="3566" max="3566" width="12.85546875" customWidth="1"/>
    <col min="3567" max="3567" width="12.140625" customWidth="1"/>
    <col min="3568" max="3568" width="11.7109375" customWidth="1"/>
    <col min="3569" max="3569" width="11.42578125" customWidth="1"/>
    <col min="3570" max="3570" width="12.7109375" customWidth="1"/>
    <col min="3571" max="3571" width="4.140625" customWidth="1"/>
    <col min="3572" max="3572" width="45.28515625" customWidth="1"/>
    <col min="3573" max="3573" width="14.85546875" customWidth="1"/>
    <col min="3574" max="3574" width="12.28515625" customWidth="1"/>
    <col min="3575" max="3576" width="11.140625" customWidth="1"/>
    <col min="3577" max="3577" width="12.42578125" customWidth="1"/>
    <col min="3578" max="3578" width="11.42578125" customWidth="1"/>
    <col min="3579" max="3579" width="13.5703125" customWidth="1"/>
    <col min="3818" max="3818" width="23.140625" customWidth="1"/>
    <col min="3819" max="3819" width="42.85546875" customWidth="1"/>
    <col min="3821" max="3821" width="11.28515625" customWidth="1"/>
    <col min="3822" max="3822" width="12.85546875" customWidth="1"/>
    <col min="3823" max="3823" width="12.140625" customWidth="1"/>
    <col min="3824" max="3824" width="11.7109375" customWidth="1"/>
    <col min="3825" max="3825" width="11.42578125" customWidth="1"/>
    <col min="3826" max="3826" width="12.7109375" customWidth="1"/>
    <col min="3827" max="3827" width="4.140625" customWidth="1"/>
    <col min="3828" max="3828" width="45.28515625" customWidth="1"/>
    <col min="3829" max="3829" width="14.85546875" customWidth="1"/>
    <col min="3830" max="3830" width="12.28515625" customWidth="1"/>
    <col min="3831" max="3832" width="11.140625" customWidth="1"/>
    <col min="3833" max="3833" width="12.42578125" customWidth="1"/>
    <col min="3834" max="3834" width="11.42578125" customWidth="1"/>
    <col min="3835" max="3835" width="13.5703125" customWidth="1"/>
    <col min="4074" max="4074" width="23.140625" customWidth="1"/>
    <col min="4075" max="4075" width="42.85546875" customWidth="1"/>
    <col min="4077" max="4077" width="11.28515625" customWidth="1"/>
    <col min="4078" max="4078" width="12.85546875" customWidth="1"/>
    <col min="4079" max="4079" width="12.140625" customWidth="1"/>
    <col min="4080" max="4080" width="11.7109375" customWidth="1"/>
    <col min="4081" max="4081" width="11.42578125" customWidth="1"/>
    <col min="4082" max="4082" width="12.7109375" customWidth="1"/>
    <col min="4083" max="4083" width="4.140625" customWidth="1"/>
    <col min="4084" max="4084" width="45.28515625" customWidth="1"/>
    <col min="4085" max="4085" width="14.85546875" customWidth="1"/>
    <col min="4086" max="4086" width="12.28515625" customWidth="1"/>
    <col min="4087" max="4088" width="11.140625" customWidth="1"/>
    <col min="4089" max="4089" width="12.42578125" customWidth="1"/>
    <col min="4090" max="4090" width="11.42578125" customWidth="1"/>
    <col min="4091" max="4091" width="13.5703125" customWidth="1"/>
    <col min="4330" max="4330" width="23.140625" customWidth="1"/>
    <col min="4331" max="4331" width="42.85546875" customWidth="1"/>
    <col min="4333" max="4333" width="11.28515625" customWidth="1"/>
    <col min="4334" max="4334" width="12.85546875" customWidth="1"/>
    <col min="4335" max="4335" width="12.140625" customWidth="1"/>
    <col min="4336" max="4336" width="11.7109375" customWidth="1"/>
    <col min="4337" max="4337" width="11.42578125" customWidth="1"/>
    <col min="4338" max="4338" width="12.7109375" customWidth="1"/>
    <col min="4339" max="4339" width="4.140625" customWidth="1"/>
    <col min="4340" max="4340" width="45.28515625" customWidth="1"/>
    <col min="4341" max="4341" width="14.85546875" customWidth="1"/>
    <col min="4342" max="4342" width="12.28515625" customWidth="1"/>
    <col min="4343" max="4344" width="11.140625" customWidth="1"/>
    <col min="4345" max="4345" width="12.42578125" customWidth="1"/>
    <col min="4346" max="4346" width="11.42578125" customWidth="1"/>
    <col min="4347" max="4347" width="13.5703125" customWidth="1"/>
    <col min="4586" max="4586" width="23.140625" customWidth="1"/>
    <col min="4587" max="4587" width="42.85546875" customWidth="1"/>
    <col min="4589" max="4589" width="11.28515625" customWidth="1"/>
    <col min="4590" max="4590" width="12.85546875" customWidth="1"/>
    <col min="4591" max="4591" width="12.140625" customWidth="1"/>
    <col min="4592" max="4592" width="11.7109375" customWidth="1"/>
    <col min="4593" max="4593" width="11.42578125" customWidth="1"/>
    <col min="4594" max="4594" width="12.7109375" customWidth="1"/>
    <col min="4595" max="4595" width="4.140625" customWidth="1"/>
    <col min="4596" max="4596" width="45.28515625" customWidth="1"/>
    <col min="4597" max="4597" width="14.85546875" customWidth="1"/>
    <col min="4598" max="4598" width="12.28515625" customWidth="1"/>
    <col min="4599" max="4600" width="11.140625" customWidth="1"/>
    <col min="4601" max="4601" width="12.42578125" customWidth="1"/>
    <col min="4602" max="4602" width="11.42578125" customWidth="1"/>
    <col min="4603" max="4603" width="13.5703125" customWidth="1"/>
    <col min="4842" max="4842" width="23.140625" customWidth="1"/>
    <col min="4843" max="4843" width="42.85546875" customWidth="1"/>
    <col min="4845" max="4845" width="11.28515625" customWidth="1"/>
    <col min="4846" max="4846" width="12.85546875" customWidth="1"/>
    <col min="4847" max="4847" width="12.140625" customWidth="1"/>
    <col min="4848" max="4848" width="11.7109375" customWidth="1"/>
    <col min="4849" max="4849" width="11.42578125" customWidth="1"/>
    <col min="4850" max="4850" width="12.7109375" customWidth="1"/>
    <col min="4851" max="4851" width="4.140625" customWidth="1"/>
    <col min="4852" max="4852" width="45.28515625" customWidth="1"/>
    <col min="4853" max="4853" width="14.85546875" customWidth="1"/>
    <col min="4854" max="4854" width="12.28515625" customWidth="1"/>
    <col min="4855" max="4856" width="11.140625" customWidth="1"/>
    <col min="4857" max="4857" width="12.42578125" customWidth="1"/>
    <col min="4858" max="4858" width="11.42578125" customWidth="1"/>
    <col min="4859" max="4859" width="13.5703125" customWidth="1"/>
    <col min="5098" max="5098" width="23.140625" customWidth="1"/>
    <col min="5099" max="5099" width="42.85546875" customWidth="1"/>
    <col min="5101" max="5101" width="11.28515625" customWidth="1"/>
    <col min="5102" max="5102" width="12.85546875" customWidth="1"/>
    <col min="5103" max="5103" width="12.140625" customWidth="1"/>
    <col min="5104" max="5104" width="11.7109375" customWidth="1"/>
    <col min="5105" max="5105" width="11.42578125" customWidth="1"/>
    <col min="5106" max="5106" width="12.7109375" customWidth="1"/>
    <col min="5107" max="5107" width="4.140625" customWidth="1"/>
    <col min="5108" max="5108" width="45.28515625" customWidth="1"/>
    <col min="5109" max="5109" width="14.85546875" customWidth="1"/>
    <col min="5110" max="5110" width="12.28515625" customWidth="1"/>
    <col min="5111" max="5112" width="11.140625" customWidth="1"/>
    <col min="5113" max="5113" width="12.42578125" customWidth="1"/>
    <col min="5114" max="5114" width="11.42578125" customWidth="1"/>
    <col min="5115" max="5115" width="13.5703125" customWidth="1"/>
    <col min="5354" max="5354" width="23.140625" customWidth="1"/>
    <col min="5355" max="5355" width="42.85546875" customWidth="1"/>
    <col min="5357" max="5357" width="11.28515625" customWidth="1"/>
    <col min="5358" max="5358" width="12.85546875" customWidth="1"/>
    <col min="5359" max="5359" width="12.140625" customWidth="1"/>
    <col min="5360" max="5360" width="11.7109375" customWidth="1"/>
    <col min="5361" max="5361" width="11.42578125" customWidth="1"/>
    <col min="5362" max="5362" width="12.7109375" customWidth="1"/>
    <col min="5363" max="5363" width="4.140625" customWidth="1"/>
    <col min="5364" max="5364" width="45.28515625" customWidth="1"/>
    <col min="5365" max="5365" width="14.85546875" customWidth="1"/>
    <col min="5366" max="5366" width="12.28515625" customWidth="1"/>
    <col min="5367" max="5368" width="11.140625" customWidth="1"/>
    <col min="5369" max="5369" width="12.42578125" customWidth="1"/>
    <col min="5370" max="5370" width="11.42578125" customWidth="1"/>
    <col min="5371" max="5371" width="13.5703125" customWidth="1"/>
    <col min="5610" max="5610" width="23.140625" customWidth="1"/>
    <col min="5611" max="5611" width="42.85546875" customWidth="1"/>
    <col min="5613" max="5613" width="11.28515625" customWidth="1"/>
    <col min="5614" max="5614" width="12.85546875" customWidth="1"/>
    <col min="5615" max="5615" width="12.140625" customWidth="1"/>
    <col min="5616" max="5616" width="11.7109375" customWidth="1"/>
    <col min="5617" max="5617" width="11.42578125" customWidth="1"/>
    <col min="5618" max="5618" width="12.7109375" customWidth="1"/>
    <col min="5619" max="5619" width="4.140625" customWidth="1"/>
    <col min="5620" max="5620" width="45.28515625" customWidth="1"/>
    <col min="5621" max="5621" width="14.85546875" customWidth="1"/>
    <col min="5622" max="5622" width="12.28515625" customWidth="1"/>
    <col min="5623" max="5624" width="11.140625" customWidth="1"/>
    <col min="5625" max="5625" width="12.42578125" customWidth="1"/>
    <col min="5626" max="5626" width="11.42578125" customWidth="1"/>
    <col min="5627" max="5627" width="13.5703125" customWidth="1"/>
    <col min="5866" max="5866" width="23.140625" customWidth="1"/>
    <col min="5867" max="5867" width="42.85546875" customWidth="1"/>
    <col min="5869" max="5869" width="11.28515625" customWidth="1"/>
    <col min="5870" max="5870" width="12.85546875" customWidth="1"/>
    <col min="5871" max="5871" width="12.140625" customWidth="1"/>
    <col min="5872" max="5872" width="11.7109375" customWidth="1"/>
    <col min="5873" max="5873" width="11.42578125" customWidth="1"/>
    <col min="5874" max="5874" width="12.7109375" customWidth="1"/>
    <col min="5875" max="5875" width="4.140625" customWidth="1"/>
    <col min="5876" max="5876" width="45.28515625" customWidth="1"/>
    <col min="5877" max="5877" width="14.85546875" customWidth="1"/>
    <col min="5878" max="5878" width="12.28515625" customWidth="1"/>
    <col min="5879" max="5880" width="11.140625" customWidth="1"/>
    <col min="5881" max="5881" width="12.42578125" customWidth="1"/>
    <col min="5882" max="5882" width="11.42578125" customWidth="1"/>
    <col min="5883" max="5883" width="13.5703125" customWidth="1"/>
    <col min="6122" max="6122" width="23.140625" customWidth="1"/>
    <col min="6123" max="6123" width="42.85546875" customWidth="1"/>
    <col min="6125" max="6125" width="11.28515625" customWidth="1"/>
    <col min="6126" max="6126" width="12.85546875" customWidth="1"/>
    <col min="6127" max="6127" width="12.140625" customWidth="1"/>
    <col min="6128" max="6128" width="11.7109375" customWidth="1"/>
    <col min="6129" max="6129" width="11.42578125" customWidth="1"/>
    <col min="6130" max="6130" width="12.7109375" customWidth="1"/>
    <col min="6131" max="6131" width="4.140625" customWidth="1"/>
    <col min="6132" max="6132" width="45.28515625" customWidth="1"/>
    <col min="6133" max="6133" width="14.85546875" customWidth="1"/>
    <col min="6134" max="6134" width="12.28515625" customWidth="1"/>
    <col min="6135" max="6136" width="11.140625" customWidth="1"/>
    <col min="6137" max="6137" width="12.42578125" customWidth="1"/>
    <col min="6138" max="6138" width="11.42578125" customWidth="1"/>
    <col min="6139" max="6139" width="13.5703125" customWidth="1"/>
    <col min="6378" max="6378" width="23.140625" customWidth="1"/>
    <col min="6379" max="6379" width="42.85546875" customWidth="1"/>
    <col min="6381" max="6381" width="11.28515625" customWidth="1"/>
    <col min="6382" max="6382" width="12.85546875" customWidth="1"/>
    <col min="6383" max="6383" width="12.140625" customWidth="1"/>
    <col min="6384" max="6384" width="11.7109375" customWidth="1"/>
    <col min="6385" max="6385" width="11.42578125" customWidth="1"/>
    <col min="6386" max="6386" width="12.7109375" customWidth="1"/>
    <col min="6387" max="6387" width="4.140625" customWidth="1"/>
    <col min="6388" max="6388" width="45.28515625" customWidth="1"/>
    <col min="6389" max="6389" width="14.85546875" customWidth="1"/>
    <col min="6390" max="6390" width="12.28515625" customWidth="1"/>
    <col min="6391" max="6392" width="11.140625" customWidth="1"/>
    <col min="6393" max="6393" width="12.42578125" customWidth="1"/>
    <col min="6394" max="6394" width="11.42578125" customWidth="1"/>
    <col min="6395" max="6395" width="13.5703125" customWidth="1"/>
    <col min="6634" max="6634" width="23.140625" customWidth="1"/>
    <col min="6635" max="6635" width="42.85546875" customWidth="1"/>
    <col min="6637" max="6637" width="11.28515625" customWidth="1"/>
    <col min="6638" max="6638" width="12.85546875" customWidth="1"/>
    <col min="6639" max="6639" width="12.140625" customWidth="1"/>
    <col min="6640" max="6640" width="11.7109375" customWidth="1"/>
    <col min="6641" max="6641" width="11.42578125" customWidth="1"/>
    <col min="6642" max="6642" width="12.7109375" customWidth="1"/>
    <col min="6643" max="6643" width="4.140625" customWidth="1"/>
    <col min="6644" max="6644" width="45.28515625" customWidth="1"/>
    <col min="6645" max="6645" width="14.85546875" customWidth="1"/>
    <col min="6646" max="6646" width="12.28515625" customWidth="1"/>
    <col min="6647" max="6648" width="11.140625" customWidth="1"/>
    <col min="6649" max="6649" width="12.42578125" customWidth="1"/>
    <col min="6650" max="6650" width="11.42578125" customWidth="1"/>
    <col min="6651" max="6651" width="13.5703125" customWidth="1"/>
    <col min="6890" max="6890" width="23.140625" customWidth="1"/>
    <col min="6891" max="6891" width="42.85546875" customWidth="1"/>
    <col min="6893" max="6893" width="11.28515625" customWidth="1"/>
    <col min="6894" max="6894" width="12.85546875" customWidth="1"/>
    <col min="6895" max="6895" width="12.140625" customWidth="1"/>
    <col min="6896" max="6896" width="11.7109375" customWidth="1"/>
    <col min="6897" max="6897" width="11.42578125" customWidth="1"/>
    <col min="6898" max="6898" width="12.7109375" customWidth="1"/>
    <col min="6899" max="6899" width="4.140625" customWidth="1"/>
    <col min="6900" max="6900" width="45.28515625" customWidth="1"/>
    <col min="6901" max="6901" width="14.85546875" customWidth="1"/>
    <col min="6902" max="6902" width="12.28515625" customWidth="1"/>
    <col min="6903" max="6904" width="11.140625" customWidth="1"/>
    <col min="6905" max="6905" width="12.42578125" customWidth="1"/>
    <col min="6906" max="6906" width="11.42578125" customWidth="1"/>
    <col min="6907" max="6907" width="13.5703125" customWidth="1"/>
    <col min="7146" max="7146" width="23.140625" customWidth="1"/>
    <col min="7147" max="7147" width="42.85546875" customWidth="1"/>
    <col min="7149" max="7149" width="11.28515625" customWidth="1"/>
    <col min="7150" max="7150" width="12.85546875" customWidth="1"/>
    <col min="7151" max="7151" width="12.140625" customWidth="1"/>
    <col min="7152" max="7152" width="11.7109375" customWidth="1"/>
    <col min="7153" max="7153" width="11.42578125" customWidth="1"/>
    <col min="7154" max="7154" width="12.7109375" customWidth="1"/>
    <col min="7155" max="7155" width="4.140625" customWidth="1"/>
    <col min="7156" max="7156" width="45.28515625" customWidth="1"/>
    <col min="7157" max="7157" width="14.85546875" customWidth="1"/>
    <col min="7158" max="7158" width="12.28515625" customWidth="1"/>
    <col min="7159" max="7160" width="11.140625" customWidth="1"/>
    <col min="7161" max="7161" width="12.42578125" customWidth="1"/>
    <col min="7162" max="7162" width="11.42578125" customWidth="1"/>
    <col min="7163" max="7163" width="13.5703125" customWidth="1"/>
    <col min="7402" max="7402" width="23.140625" customWidth="1"/>
    <col min="7403" max="7403" width="42.85546875" customWidth="1"/>
    <col min="7405" max="7405" width="11.28515625" customWidth="1"/>
    <col min="7406" max="7406" width="12.85546875" customWidth="1"/>
    <col min="7407" max="7407" width="12.140625" customWidth="1"/>
    <col min="7408" max="7408" width="11.7109375" customWidth="1"/>
    <col min="7409" max="7409" width="11.42578125" customWidth="1"/>
    <col min="7410" max="7410" width="12.7109375" customWidth="1"/>
    <col min="7411" max="7411" width="4.140625" customWidth="1"/>
    <col min="7412" max="7412" width="45.28515625" customWidth="1"/>
    <col min="7413" max="7413" width="14.85546875" customWidth="1"/>
    <col min="7414" max="7414" width="12.28515625" customWidth="1"/>
    <col min="7415" max="7416" width="11.140625" customWidth="1"/>
    <col min="7417" max="7417" width="12.42578125" customWidth="1"/>
    <col min="7418" max="7418" width="11.42578125" customWidth="1"/>
    <col min="7419" max="7419" width="13.5703125" customWidth="1"/>
    <col min="7658" max="7658" width="23.140625" customWidth="1"/>
    <col min="7659" max="7659" width="42.85546875" customWidth="1"/>
    <col min="7661" max="7661" width="11.28515625" customWidth="1"/>
    <col min="7662" max="7662" width="12.85546875" customWidth="1"/>
    <col min="7663" max="7663" width="12.140625" customWidth="1"/>
    <col min="7664" max="7664" width="11.7109375" customWidth="1"/>
    <col min="7665" max="7665" width="11.42578125" customWidth="1"/>
    <col min="7666" max="7666" width="12.7109375" customWidth="1"/>
    <col min="7667" max="7667" width="4.140625" customWidth="1"/>
    <col min="7668" max="7668" width="45.28515625" customWidth="1"/>
    <col min="7669" max="7669" width="14.85546875" customWidth="1"/>
    <col min="7670" max="7670" width="12.28515625" customWidth="1"/>
    <col min="7671" max="7672" width="11.140625" customWidth="1"/>
    <col min="7673" max="7673" width="12.42578125" customWidth="1"/>
    <col min="7674" max="7674" width="11.42578125" customWidth="1"/>
    <col min="7675" max="7675" width="13.5703125" customWidth="1"/>
    <col min="7914" max="7914" width="23.140625" customWidth="1"/>
    <col min="7915" max="7915" width="42.85546875" customWidth="1"/>
    <col min="7917" max="7917" width="11.28515625" customWidth="1"/>
    <col min="7918" max="7918" width="12.85546875" customWidth="1"/>
    <col min="7919" max="7919" width="12.140625" customWidth="1"/>
    <col min="7920" max="7920" width="11.7109375" customWidth="1"/>
    <col min="7921" max="7921" width="11.42578125" customWidth="1"/>
    <col min="7922" max="7922" width="12.7109375" customWidth="1"/>
    <col min="7923" max="7923" width="4.140625" customWidth="1"/>
    <col min="7924" max="7924" width="45.28515625" customWidth="1"/>
    <col min="7925" max="7925" width="14.85546875" customWidth="1"/>
    <col min="7926" max="7926" width="12.28515625" customWidth="1"/>
    <col min="7927" max="7928" width="11.140625" customWidth="1"/>
    <col min="7929" max="7929" width="12.42578125" customWidth="1"/>
    <col min="7930" max="7930" width="11.42578125" customWidth="1"/>
    <col min="7931" max="7931" width="13.5703125" customWidth="1"/>
    <col min="8170" max="8170" width="23.140625" customWidth="1"/>
    <col min="8171" max="8171" width="42.85546875" customWidth="1"/>
    <col min="8173" max="8173" width="11.28515625" customWidth="1"/>
    <col min="8174" max="8174" width="12.85546875" customWidth="1"/>
    <col min="8175" max="8175" width="12.140625" customWidth="1"/>
    <col min="8176" max="8176" width="11.7109375" customWidth="1"/>
    <col min="8177" max="8177" width="11.42578125" customWidth="1"/>
    <col min="8178" max="8178" width="12.7109375" customWidth="1"/>
    <col min="8179" max="8179" width="4.140625" customWidth="1"/>
    <col min="8180" max="8180" width="45.28515625" customWidth="1"/>
    <col min="8181" max="8181" width="14.85546875" customWidth="1"/>
    <col min="8182" max="8182" width="12.28515625" customWidth="1"/>
    <col min="8183" max="8184" width="11.140625" customWidth="1"/>
    <col min="8185" max="8185" width="12.42578125" customWidth="1"/>
    <col min="8186" max="8186" width="11.42578125" customWidth="1"/>
    <col min="8187" max="8187" width="13.5703125" customWidth="1"/>
    <col min="8426" max="8426" width="23.140625" customWidth="1"/>
    <col min="8427" max="8427" width="42.85546875" customWidth="1"/>
    <col min="8429" max="8429" width="11.28515625" customWidth="1"/>
    <col min="8430" max="8430" width="12.85546875" customWidth="1"/>
    <col min="8431" max="8431" width="12.140625" customWidth="1"/>
    <col min="8432" max="8432" width="11.7109375" customWidth="1"/>
    <col min="8433" max="8433" width="11.42578125" customWidth="1"/>
    <col min="8434" max="8434" width="12.7109375" customWidth="1"/>
    <col min="8435" max="8435" width="4.140625" customWidth="1"/>
    <col min="8436" max="8436" width="45.28515625" customWidth="1"/>
    <col min="8437" max="8437" width="14.85546875" customWidth="1"/>
    <col min="8438" max="8438" width="12.28515625" customWidth="1"/>
    <col min="8439" max="8440" width="11.140625" customWidth="1"/>
    <col min="8441" max="8441" width="12.42578125" customWidth="1"/>
    <col min="8442" max="8442" width="11.42578125" customWidth="1"/>
    <col min="8443" max="8443" width="13.5703125" customWidth="1"/>
    <col min="8682" max="8682" width="23.140625" customWidth="1"/>
    <col min="8683" max="8683" width="42.85546875" customWidth="1"/>
    <col min="8685" max="8685" width="11.28515625" customWidth="1"/>
    <col min="8686" max="8686" width="12.85546875" customWidth="1"/>
    <col min="8687" max="8687" width="12.140625" customWidth="1"/>
    <col min="8688" max="8688" width="11.7109375" customWidth="1"/>
    <col min="8689" max="8689" width="11.42578125" customWidth="1"/>
    <col min="8690" max="8690" width="12.7109375" customWidth="1"/>
    <col min="8691" max="8691" width="4.140625" customWidth="1"/>
    <col min="8692" max="8692" width="45.28515625" customWidth="1"/>
    <col min="8693" max="8693" width="14.85546875" customWidth="1"/>
    <col min="8694" max="8694" width="12.28515625" customWidth="1"/>
    <col min="8695" max="8696" width="11.140625" customWidth="1"/>
    <col min="8697" max="8697" width="12.42578125" customWidth="1"/>
    <col min="8698" max="8698" width="11.42578125" customWidth="1"/>
    <col min="8699" max="8699" width="13.5703125" customWidth="1"/>
    <col min="8938" max="8938" width="23.140625" customWidth="1"/>
    <col min="8939" max="8939" width="42.85546875" customWidth="1"/>
    <col min="8941" max="8941" width="11.28515625" customWidth="1"/>
    <col min="8942" max="8942" width="12.85546875" customWidth="1"/>
    <col min="8943" max="8943" width="12.140625" customWidth="1"/>
    <col min="8944" max="8944" width="11.7109375" customWidth="1"/>
    <col min="8945" max="8945" width="11.42578125" customWidth="1"/>
    <col min="8946" max="8946" width="12.7109375" customWidth="1"/>
    <col min="8947" max="8947" width="4.140625" customWidth="1"/>
    <col min="8948" max="8948" width="45.28515625" customWidth="1"/>
    <col min="8949" max="8949" width="14.85546875" customWidth="1"/>
    <col min="8950" max="8950" width="12.28515625" customWidth="1"/>
    <col min="8951" max="8952" width="11.140625" customWidth="1"/>
    <col min="8953" max="8953" width="12.42578125" customWidth="1"/>
    <col min="8954" max="8954" width="11.42578125" customWidth="1"/>
    <col min="8955" max="8955" width="13.5703125" customWidth="1"/>
    <col min="9194" max="9194" width="23.140625" customWidth="1"/>
    <col min="9195" max="9195" width="42.85546875" customWidth="1"/>
    <col min="9197" max="9197" width="11.28515625" customWidth="1"/>
    <col min="9198" max="9198" width="12.85546875" customWidth="1"/>
    <col min="9199" max="9199" width="12.140625" customWidth="1"/>
    <col min="9200" max="9200" width="11.7109375" customWidth="1"/>
    <col min="9201" max="9201" width="11.42578125" customWidth="1"/>
    <col min="9202" max="9202" width="12.7109375" customWidth="1"/>
    <col min="9203" max="9203" width="4.140625" customWidth="1"/>
    <col min="9204" max="9204" width="45.28515625" customWidth="1"/>
    <col min="9205" max="9205" width="14.85546875" customWidth="1"/>
    <col min="9206" max="9206" width="12.28515625" customWidth="1"/>
    <col min="9207" max="9208" width="11.140625" customWidth="1"/>
    <col min="9209" max="9209" width="12.42578125" customWidth="1"/>
    <col min="9210" max="9210" width="11.42578125" customWidth="1"/>
    <col min="9211" max="9211" width="13.5703125" customWidth="1"/>
    <col min="9450" max="9450" width="23.140625" customWidth="1"/>
    <col min="9451" max="9451" width="42.85546875" customWidth="1"/>
    <col min="9453" max="9453" width="11.28515625" customWidth="1"/>
    <col min="9454" max="9454" width="12.85546875" customWidth="1"/>
    <col min="9455" max="9455" width="12.140625" customWidth="1"/>
    <col min="9456" max="9456" width="11.7109375" customWidth="1"/>
    <col min="9457" max="9457" width="11.42578125" customWidth="1"/>
    <col min="9458" max="9458" width="12.7109375" customWidth="1"/>
    <col min="9459" max="9459" width="4.140625" customWidth="1"/>
    <col min="9460" max="9460" width="45.28515625" customWidth="1"/>
    <col min="9461" max="9461" width="14.85546875" customWidth="1"/>
    <col min="9462" max="9462" width="12.28515625" customWidth="1"/>
    <col min="9463" max="9464" width="11.140625" customWidth="1"/>
    <col min="9465" max="9465" width="12.42578125" customWidth="1"/>
    <col min="9466" max="9466" width="11.42578125" customWidth="1"/>
    <col min="9467" max="9467" width="13.5703125" customWidth="1"/>
    <col min="9706" max="9706" width="23.140625" customWidth="1"/>
    <col min="9707" max="9707" width="42.85546875" customWidth="1"/>
    <col min="9709" max="9709" width="11.28515625" customWidth="1"/>
    <col min="9710" max="9710" width="12.85546875" customWidth="1"/>
    <col min="9711" max="9711" width="12.140625" customWidth="1"/>
    <col min="9712" max="9712" width="11.7109375" customWidth="1"/>
    <col min="9713" max="9713" width="11.42578125" customWidth="1"/>
    <col min="9714" max="9714" width="12.7109375" customWidth="1"/>
    <col min="9715" max="9715" width="4.140625" customWidth="1"/>
    <col min="9716" max="9716" width="45.28515625" customWidth="1"/>
    <col min="9717" max="9717" width="14.85546875" customWidth="1"/>
    <col min="9718" max="9718" width="12.28515625" customWidth="1"/>
    <col min="9719" max="9720" width="11.140625" customWidth="1"/>
    <col min="9721" max="9721" width="12.42578125" customWidth="1"/>
    <col min="9722" max="9722" width="11.42578125" customWidth="1"/>
    <col min="9723" max="9723" width="13.5703125" customWidth="1"/>
    <col min="9962" max="9962" width="23.140625" customWidth="1"/>
    <col min="9963" max="9963" width="42.85546875" customWidth="1"/>
    <col min="9965" max="9965" width="11.28515625" customWidth="1"/>
    <col min="9966" max="9966" width="12.85546875" customWidth="1"/>
    <col min="9967" max="9967" width="12.140625" customWidth="1"/>
    <col min="9968" max="9968" width="11.7109375" customWidth="1"/>
    <col min="9969" max="9969" width="11.42578125" customWidth="1"/>
    <col min="9970" max="9970" width="12.7109375" customWidth="1"/>
    <col min="9971" max="9971" width="4.140625" customWidth="1"/>
    <col min="9972" max="9972" width="45.28515625" customWidth="1"/>
    <col min="9973" max="9973" width="14.85546875" customWidth="1"/>
    <col min="9974" max="9974" width="12.28515625" customWidth="1"/>
    <col min="9975" max="9976" width="11.140625" customWidth="1"/>
    <col min="9977" max="9977" width="12.42578125" customWidth="1"/>
    <col min="9978" max="9978" width="11.42578125" customWidth="1"/>
    <col min="9979" max="9979" width="13.5703125" customWidth="1"/>
    <col min="10218" max="10218" width="23.140625" customWidth="1"/>
    <col min="10219" max="10219" width="42.85546875" customWidth="1"/>
    <col min="10221" max="10221" width="11.28515625" customWidth="1"/>
    <col min="10222" max="10222" width="12.85546875" customWidth="1"/>
    <col min="10223" max="10223" width="12.140625" customWidth="1"/>
    <col min="10224" max="10224" width="11.7109375" customWidth="1"/>
    <col min="10225" max="10225" width="11.42578125" customWidth="1"/>
    <col min="10226" max="10226" width="12.7109375" customWidth="1"/>
    <col min="10227" max="10227" width="4.140625" customWidth="1"/>
    <col min="10228" max="10228" width="45.28515625" customWidth="1"/>
    <col min="10229" max="10229" width="14.85546875" customWidth="1"/>
    <col min="10230" max="10230" width="12.28515625" customWidth="1"/>
    <col min="10231" max="10232" width="11.140625" customWidth="1"/>
    <col min="10233" max="10233" width="12.42578125" customWidth="1"/>
    <col min="10234" max="10234" width="11.42578125" customWidth="1"/>
    <col min="10235" max="10235" width="13.5703125" customWidth="1"/>
    <col min="10474" max="10474" width="23.140625" customWidth="1"/>
    <col min="10475" max="10475" width="42.85546875" customWidth="1"/>
    <col min="10477" max="10477" width="11.28515625" customWidth="1"/>
    <col min="10478" max="10478" width="12.85546875" customWidth="1"/>
    <col min="10479" max="10479" width="12.140625" customWidth="1"/>
    <col min="10480" max="10480" width="11.7109375" customWidth="1"/>
    <col min="10481" max="10481" width="11.42578125" customWidth="1"/>
    <col min="10482" max="10482" width="12.7109375" customWidth="1"/>
    <col min="10483" max="10483" width="4.140625" customWidth="1"/>
    <col min="10484" max="10484" width="45.28515625" customWidth="1"/>
    <col min="10485" max="10485" width="14.85546875" customWidth="1"/>
    <col min="10486" max="10486" width="12.28515625" customWidth="1"/>
    <col min="10487" max="10488" width="11.140625" customWidth="1"/>
    <col min="10489" max="10489" width="12.42578125" customWidth="1"/>
    <col min="10490" max="10490" width="11.42578125" customWidth="1"/>
    <col min="10491" max="10491" width="13.5703125" customWidth="1"/>
    <col min="10730" max="10730" width="23.140625" customWidth="1"/>
    <col min="10731" max="10731" width="42.85546875" customWidth="1"/>
    <col min="10733" max="10733" width="11.28515625" customWidth="1"/>
    <col min="10734" max="10734" width="12.85546875" customWidth="1"/>
    <col min="10735" max="10735" width="12.140625" customWidth="1"/>
    <col min="10736" max="10736" width="11.7109375" customWidth="1"/>
    <col min="10737" max="10737" width="11.42578125" customWidth="1"/>
    <col min="10738" max="10738" width="12.7109375" customWidth="1"/>
    <col min="10739" max="10739" width="4.140625" customWidth="1"/>
    <col min="10740" max="10740" width="45.28515625" customWidth="1"/>
    <col min="10741" max="10741" width="14.85546875" customWidth="1"/>
    <col min="10742" max="10742" width="12.28515625" customWidth="1"/>
    <col min="10743" max="10744" width="11.140625" customWidth="1"/>
    <col min="10745" max="10745" width="12.42578125" customWidth="1"/>
    <col min="10746" max="10746" width="11.42578125" customWidth="1"/>
    <col min="10747" max="10747" width="13.5703125" customWidth="1"/>
    <col min="10986" max="10986" width="23.140625" customWidth="1"/>
    <col min="10987" max="10987" width="42.85546875" customWidth="1"/>
    <col min="10989" max="10989" width="11.28515625" customWidth="1"/>
    <col min="10990" max="10990" width="12.85546875" customWidth="1"/>
    <col min="10991" max="10991" width="12.140625" customWidth="1"/>
    <col min="10992" max="10992" width="11.7109375" customWidth="1"/>
    <col min="10993" max="10993" width="11.42578125" customWidth="1"/>
    <col min="10994" max="10994" width="12.7109375" customWidth="1"/>
    <col min="10995" max="10995" width="4.140625" customWidth="1"/>
    <col min="10996" max="10996" width="45.28515625" customWidth="1"/>
    <col min="10997" max="10997" width="14.85546875" customWidth="1"/>
    <col min="10998" max="10998" width="12.28515625" customWidth="1"/>
    <col min="10999" max="11000" width="11.140625" customWidth="1"/>
    <col min="11001" max="11001" width="12.42578125" customWidth="1"/>
    <col min="11002" max="11002" width="11.42578125" customWidth="1"/>
    <col min="11003" max="11003" width="13.5703125" customWidth="1"/>
    <col min="11242" max="11242" width="23.140625" customWidth="1"/>
    <col min="11243" max="11243" width="42.85546875" customWidth="1"/>
    <col min="11245" max="11245" width="11.28515625" customWidth="1"/>
    <col min="11246" max="11246" width="12.85546875" customWidth="1"/>
    <col min="11247" max="11247" width="12.140625" customWidth="1"/>
    <col min="11248" max="11248" width="11.7109375" customWidth="1"/>
    <col min="11249" max="11249" width="11.42578125" customWidth="1"/>
    <col min="11250" max="11250" width="12.7109375" customWidth="1"/>
    <col min="11251" max="11251" width="4.140625" customWidth="1"/>
    <col min="11252" max="11252" width="45.28515625" customWidth="1"/>
    <col min="11253" max="11253" width="14.85546875" customWidth="1"/>
    <col min="11254" max="11254" width="12.28515625" customWidth="1"/>
    <col min="11255" max="11256" width="11.140625" customWidth="1"/>
    <col min="11257" max="11257" width="12.42578125" customWidth="1"/>
    <col min="11258" max="11258" width="11.42578125" customWidth="1"/>
    <col min="11259" max="11259" width="13.5703125" customWidth="1"/>
    <col min="11498" max="11498" width="23.140625" customWidth="1"/>
    <col min="11499" max="11499" width="42.85546875" customWidth="1"/>
    <col min="11501" max="11501" width="11.28515625" customWidth="1"/>
    <col min="11502" max="11502" width="12.85546875" customWidth="1"/>
    <col min="11503" max="11503" width="12.140625" customWidth="1"/>
    <col min="11504" max="11504" width="11.7109375" customWidth="1"/>
    <col min="11505" max="11505" width="11.42578125" customWidth="1"/>
    <col min="11506" max="11506" width="12.7109375" customWidth="1"/>
    <col min="11507" max="11507" width="4.140625" customWidth="1"/>
    <col min="11508" max="11508" width="45.28515625" customWidth="1"/>
    <col min="11509" max="11509" width="14.85546875" customWidth="1"/>
    <col min="11510" max="11510" width="12.28515625" customWidth="1"/>
    <col min="11511" max="11512" width="11.140625" customWidth="1"/>
    <col min="11513" max="11513" width="12.42578125" customWidth="1"/>
    <col min="11514" max="11514" width="11.42578125" customWidth="1"/>
    <col min="11515" max="11515" width="13.5703125" customWidth="1"/>
    <col min="11754" max="11754" width="23.140625" customWidth="1"/>
    <col min="11755" max="11755" width="42.85546875" customWidth="1"/>
    <col min="11757" max="11757" width="11.28515625" customWidth="1"/>
    <col min="11758" max="11758" width="12.85546875" customWidth="1"/>
    <col min="11759" max="11759" width="12.140625" customWidth="1"/>
    <col min="11760" max="11760" width="11.7109375" customWidth="1"/>
    <col min="11761" max="11761" width="11.42578125" customWidth="1"/>
    <col min="11762" max="11762" width="12.7109375" customWidth="1"/>
    <col min="11763" max="11763" width="4.140625" customWidth="1"/>
    <col min="11764" max="11764" width="45.28515625" customWidth="1"/>
    <col min="11765" max="11765" width="14.85546875" customWidth="1"/>
    <col min="11766" max="11766" width="12.28515625" customWidth="1"/>
    <col min="11767" max="11768" width="11.140625" customWidth="1"/>
    <col min="11769" max="11769" width="12.42578125" customWidth="1"/>
    <col min="11770" max="11770" width="11.42578125" customWidth="1"/>
    <col min="11771" max="11771" width="13.5703125" customWidth="1"/>
    <col min="12010" max="12010" width="23.140625" customWidth="1"/>
    <col min="12011" max="12011" width="42.85546875" customWidth="1"/>
    <col min="12013" max="12013" width="11.28515625" customWidth="1"/>
    <col min="12014" max="12014" width="12.85546875" customWidth="1"/>
    <col min="12015" max="12015" width="12.140625" customWidth="1"/>
    <col min="12016" max="12016" width="11.7109375" customWidth="1"/>
    <col min="12017" max="12017" width="11.42578125" customWidth="1"/>
    <col min="12018" max="12018" width="12.7109375" customWidth="1"/>
    <col min="12019" max="12019" width="4.140625" customWidth="1"/>
    <col min="12020" max="12020" width="45.28515625" customWidth="1"/>
    <col min="12021" max="12021" width="14.85546875" customWidth="1"/>
    <col min="12022" max="12022" width="12.28515625" customWidth="1"/>
    <col min="12023" max="12024" width="11.140625" customWidth="1"/>
    <col min="12025" max="12025" width="12.42578125" customWidth="1"/>
    <col min="12026" max="12026" width="11.42578125" customWidth="1"/>
    <col min="12027" max="12027" width="13.5703125" customWidth="1"/>
    <col min="12266" max="12266" width="23.140625" customWidth="1"/>
    <col min="12267" max="12267" width="42.85546875" customWidth="1"/>
    <col min="12269" max="12269" width="11.28515625" customWidth="1"/>
    <col min="12270" max="12270" width="12.85546875" customWidth="1"/>
    <col min="12271" max="12271" width="12.140625" customWidth="1"/>
    <col min="12272" max="12272" width="11.7109375" customWidth="1"/>
    <col min="12273" max="12273" width="11.42578125" customWidth="1"/>
    <col min="12274" max="12274" width="12.7109375" customWidth="1"/>
    <col min="12275" max="12275" width="4.140625" customWidth="1"/>
    <col min="12276" max="12276" width="45.28515625" customWidth="1"/>
    <col min="12277" max="12277" width="14.85546875" customWidth="1"/>
    <col min="12278" max="12278" width="12.28515625" customWidth="1"/>
    <col min="12279" max="12280" width="11.140625" customWidth="1"/>
    <col min="12281" max="12281" width="12.42578125" customWidth="1"/>
    <col min="12282" max="12282" width="11.42578125" customWidth="1"/>
    <col min="12283" max="12283" width="13.5703125" customWidth="1"/>
    <col min="12522" max="12522" width="23.140625" customWidth="1"/>
    <col min="12523" max="12523" width="42.85546875" customWidth="1"/>
    <col min="12525" max="12525" width="11.28515625" customWidth="1"/>
    <col min="12526" max="12526" width="12.85546875" customWidth="1"/>
    <col min="12527" max="12527" width="12.140625" customWidth="1"/>
    <col min="12528" max="12528" width="11.7109375" customWidth="1"/>
    <col min="12529" max="12529" width="11.42578125" customWidth="1"/>
    <col min="12530" max="12530" width="12.7109375" customWidth="1"/>
    <col min="12531" max="12531" width="4.140625" customWidth="1"/>
    <col min="12532" max="12532" width="45.28515625" customWidth="1"/>
    <col min="12533" max="12533" width="14.85546875" customWidth="1"/>
    <col min="12534" max="12534" width="12.28515625" customWidth="1"/>
    <col min="12535" max="12536" width="11.140625" customWidth="1"/>
    <col min="12537" max="12537" width="12.42578125" customWidth="1"/>
    <col min="12538" max="12538" width="11.42578125" customWidth="1"/>
    <col min="12539" max="12539" width="13.5703125" customWidth="1"/>
    <col min="12778" max="12778" width="23.140625" customWidth="1"/>
    <col min="12779" max="12779" width="42.85546875" customWidth="1"/>
    <col min="12781" max="12781" width="11.28515625" customWidth="1"/>
    <col min="12782" max="12782" width="12.85546875" customWidth="1"/>
    <col min="12783" max="12783" width="12.140625" customWidth="1"/>
    <col min="12784" max="12784" width="11.7109375" customWidth="1"/>
    <col min="12785" max="12785" width="11.42578125" customWidth="1"/>
    <col min="12786" max="12786" width="12.7109375" customWidth="1"/>
    <col min="12787" max="12787" width="4.140625" customWidth="1"/>
    <col min="12788" max="12788" width="45.28515625" customWidth="1"/>
    <col min="12789" max="12789" width="14.85546875" customWidth="1"/>
    <col min="12790" max="12790" width="12.28515625" customWidth="1"/>
    <col min="12791" max="12792" width="11.140625" customWidth="1"/>
    <col min="12793" max="12793" width="12.42578125" customWidth="1"/>
    <col min="12794" max="12794" width="11.42578125" customWidth="1"/>
    <col min="12795" max="12795" width="13.5703125" customWidth="1"/>
    <col min="13034" max="13034" width="23.140625" customWidth="1"/>
    <col min="13035" max="13035" width="42.85546875" customWidth="1"/>
    <col min="13037" max="13037" width="11.28515625" customWidth="1"/>
    <col min="13038" max="13038" width="12.85546875" customWidth="1"/>
    <col min="13039" max="13039" width="12.140625" customWidth="1"/>
    <col min="13040" max="13040" width="11.7109375" customWidth="1"/>
    <col min="13041" max="13041" width="11.42578125" customWidth="1"/>
    <col min="13042" max="13042" width="12.7109375" customWidth="1"/>
    <col min="13043" max="13043" width="4.140625" customWidth="1"/>
    <col min="13044" max="13044" width="45.28515625" customWidth="1"/>
    <col min="13045" max="13045" width="14.85546875" customWidth="1"/>
    <col min="13046" max="13046" width="12.28515625" customWidth="1"/>
    <col min="13047" max="13048" width="11.140625" customWidth="1"/>
    <col min="13049" max="13049" width="12.42578125" customWidth="1"/>
    <col min="13050" max="13050" width="11.42578125" customWidth="1"/>
    <col min="13051" max="13051" width="13.5703125" customWidth="1"/>
    <col min="13290" max="13290" width="23.140625" customWidth="1"/>
    <col min="13291" max="13291" width="42.85546875" customWidth="1"/>
    <col min="13293" max="13293" width="11.28515625" customWidth="1"/>
    <col min="13294" max="13294" width="12.85546875" customWidth="1"/>
    <col min="13295" max="13295" width="12.140625" customWidth="1"/>
    <col min="13296" max="13296" width="11.7109375" customWidth="1"/>
    <col min="13297" max="13297" width="11.42578125" customWidth="1"/>
    <col min="13298" max="13298" width="12.7109375" customWidth="1"/>
    <col min="13299" max="13299" width="4.140625" customWidth="1"/>
    <col min="13300" max="13300" width="45.28515625" customWidth="1"/>
    <col min="13301" max="13301" width="14.85546875" customWidth="1"/>
    <col min="13302" max="13302" width="12.28515625" customWidth="1"/>
    <col min="13303" max="13304" width="11.140625" customWidth="1"/>
    <col min="13305" max="13305" width="12.42578125" customWidth="1"/>
    <col min="13306" max="13306" width="11.42578125" customWidth="1"/>
    <col min="13307" max="13307" width="13.5703125" customWidth="1"/>
    <col min="13546" max="13546" width="23.140625" customWidth="1"/>
    <col min="13547" max="13547" width="42.85546875" customWidth="1"/>
    <col min="13549" max="13549" width="11.28515625" customWidth="1"/>
    <col min="13550" max="13550" width="12.85546875" customWidth="1"/>
    <col min="13551" max="13551" width="12.140625" customWidth="1"/>
    <col min="13552" max="13552" width="11.7109375" customWidth="1"/>
    <col min="13553" max="13553" width="11.42578125" customWidth="1"/>
    <col min="13554" max="13554" width="12.7109375" customWidth="1"/>
    <col min="13555" max="13555" width="4.140625" customWidth="1"/>
    <col min="13556" max="13556" width="45.28515625" customWidth="1"/>
    <col min="13557" max="13557" width="14.85546875" customWidth="1"/>
    <col min="13558" max="13558" width="12.28515625" customWidth="1"/>
    <col min="13559" max="13560" width="11.140625" customWidth="1"/>
    <col min="13561" max="13561" width="12.42578125" customWidth="1"/>
    <col min="13562" max="13562" width="11.42578125" customWidth="1"/>
    <col min="13563" max="13563" width="13.5703125" customWidth="1"/>
    <col min="13802" max="13802" width="23.140625" customWidth="1"/>
    <col min="13803" max="13803" width="42.85546875" customWidth="1"/>
    <col min="13805" max="13805" width="11.28515625" customWidth="1"/>
    <col min="13806" max="13806" width="12.85546875" customWidth="1"/>
    <col min="13807" max="13807" width="12.140625" customWidth="1"/>
    <col min="13808" max="13808" width="11.7109375" customWidth="1"/>
    <col min="13809" max="13809" width="11.42578125" customWidth="1"/>
    <col min="13810" max="13810" width="12.7109375" customWidth="1"/>
    <col min="13811" max="13811" width="4.140625" customWidth="1"/>
    <col min="13812" max="13812" width="45.28515625" customWidth="1"/>
    <col min="13813" max="13813" width="14.85546875" customWidth="1"/>
    <col min="13814" max="13814" width="12.28515625" customWidth="1"/>
    <col min="13815" max="13816" width="11.140625" customWidth="1"/>
    <col min="13817" max="13817" width="12.42578125" customWidth="1"/>
    <col min="13818" max="13818" width="11.42578125" customWidth="1"/>
    <col min="13819" max="13819" width="13.5703125" customWidth="1"/>
    <col min="14058" max="14058" width="23.140625" customWidth="1"/>
    <col min="14059" max="14059" width="42.85546875" customWidth="1"/>
    <col min="14061" max="14061" width="11.28515625" customWidth="1"/>
    <col min="14062" max="14062" width="12.85546875" customWidth="1"/>
    <col min="14063" max="14063" width="12.140625" customWidth="1"/>
    <col min="14064" max="14064" width="11.7109375" customWidth="1"/>
    <col min="14065" max="14065" width="11.42578125" customWidth="1"/>
    <col min="14066" max="14066" width="12.7109375" customWidth="1"/>
    <col min="14067" max="14067" width="4.140625" customWidth="1"/>
    <col min="14068" max="14068" width="45.28515625" customWidth="1"/>
    <col min="14069" max="14069" width="14.85546875" customWidth="1"/>
    <col min="14070" max="14070" width="12.28515625" customWidth="1"/>
    <col min="14071" max="14072" width="11.140625" customWidth="1"/>
    <col min="14073" max="14073" width="12.42578125" customWidth="1"/>
    <col min="14074" max="14074" width="11.42578125" customWidth="1"/>
    <col min="14075" max="14075" width="13.5703125" customWidth="1"/>
    <col min="14314" max="14314" width="23.140625" customWidth="1"/>
    <col min="14315" max="14315" width="42.85546875" customWidth="1"/>
    <col min="14317" max="14317" width="11.28515625" customWidth="1"/>
    <col min="14318" max="14318" width="12.85546875" customWidth="1"/>
    <col min="14319" max="14319" width="12.140625" customWidth="1"/>
    <col min="14320" max="14320" width="11.7109375" customWidth="1"/>
    <col min="14321" max="14321" width="11.42578125" customWidth="1"/>
    <col min="14322" max="14322" width="12.7109375" customWidth="1"/>
    <col min="14323" max="14323" width="4.140625" customWidth="1"/>
    <col min="14324" max="14324" width="45.28515625" customWidth="1"/>
    <col min="14325" max="14325" width="14.85546875" customWidth="1"/>
    <col min="14326" max="14326" width="12.28515625" customWidth="1"/>
    <col min="14327" max="14328" width="11.140625" customWidth="1"/>
    <col min="14329" max="14329" width="12.42578125" customWidth="1"/>
    <col min="14330" max="14330" width="11.42578125" customWidth="1"/>
    <col min="14331" max="14331" width="13.5703125" customWidth="1"/>
    <col min="14570" max="14570" width="23.140625" customWidth="1"/>
    <col min="14571" max="14571" width="42.85546875" customWidth="1"/>
    <col min="14573" max="14573" width="11.28515625" customWidth="1"/>
    <col min="14574" max="14574" width="12.85546875" customWidth="1"/>
    <col min="14575" max="14575" width="12.140625" customWidth="1"/>
    <col min="14576" max="14576" width="11.7109375" customWidth="1"/>
    <col min="14577" max="14577" width="11.42578125" customWidth="1"/>
    <col min="14578" max="14578" width="12.7109375" customWidth="1"/>
    <col min="14579" max="14579" width="4.140625" customWidth="1"/>
    <col min="14580" max="14580" width="45.28515625" customWidth="1"/>
    <col min="14581" max="14581" width="14.85546875" customWidth="1"/>
    <col min="14582" max="14582" width="12.28515625" customWidth="1"/>
    <col min="14583" max="14584" width="11.140625" customWidth="1"/>
    <col min="14585" max="14585" width="12.42578125" customWidth="1"/>
    <col min="14586" max="14586" width="11.42578125" customWidth="1"/>
    <col min="14587" max="14587" width="13.5703125" customWidth="1"/>
    <col min="14826" max="14826" width="23.140625" customWidth="1"/>
    <col min="14827" max="14827" width="42.85546875" customWidth="1"/>
    <col min="14829" max="14829" width="11.28515625" customWidth="1"/>
    <col min="14830" max="14830" width="12.85546875" customWidth="1"/>
    <col min="14831" max="14831" width="12.140625" customWidth="1"/>
    <col min="14832" max="14832" width="11.7109375" customWidth="1"/>
    <col min="14833" max="14833" width="11.42578125" customWidth="1"/>
    <col min="14834" max="14834" width="12.7109375" customWidth="1"/>
    <col min="14835" max="14835" width="4.140625" customWidth="1"/>
    <col min="14836" max="14836" width="45.28515625" customWidth="1"/>
    <col min="14837" max="14837" width="14.85546875" customWidth="1"/>
    <col min="14838" max="14838" width="12.28515625" customWidth="1"/>
    <col min="14839" max="14840" width="11.140625" customWidth="1"/>
    <col min="14841" max="14841" width="12.42578125" customWidth="1"/>
    <col min="14842" max="14842" width="11.42578125" customWidth="1"/>
    <col min="14843" max="14843" width="13.5703125" customWidth="1"/>
    <col min="15082" max="15082" width="23.140625" customWidth="1"/>
    <col min="15083" max="15083" width="42.85546875" customWidth="1"/>
    <col min="15085" max="15085" width="11.28515625" customWidth="1"/>
    <col min="15086" max="15086" width="12.85546875" customWidth="1"/>
    <col min="15087" max="15087" width="12.140625" customWidth="1"/>
    <col min="15088" max="15088" width="11.7109375" customWidth="1"/>
    <col min="15089" max="15089" width="11.42578125" customWidth="1"/>
    <col min="15090" max="15090" width="12.7109375" customWidth="1"/>
    <col min="15091" max="15091" width="4.140625" customWidth="1"/>
    <col min="15092" max="15092" width="45.28515625" customWidth="1"/>
    <col min="15093" max="15093" width="14.85546875" customWidth="1"/>
    <col min="15094" max="15094" width="12.28515625" customWidth="1"/>
    <col min="15095" max="15096" width="11.140625" customWidth="1"/>
    <col min="15097" max="15097" width="12.42578125" customWidth="1"/>
    <col min="15098" max="15098" width="11.42578125" customWidth="1"/>
    <col min="15099" max="15099" width="13.5703125" customWidth="1"/>
    <col min="15338" max="15338" width="23.140625" customWidth="1"/>
    <col min="15339" max="15339" width="42.85546875" customWidth="1"/>
    <col min="15341" max="15341" width="11.28515625" customWidth="1"/>
    <col min="15342" max="15342" width="12.85546875" customWidth="1"/>
    <col min="15343" max="15343" width="12.140625" customWidth="1"/>
    <col min="15344" max="15344" width="11.7109375" customWidth="1"/>
    <col min="15345" max="15345" width="11.42578125" customWidth="1"/>
    <col min="15346" max="15346" width="12.7109375" customWidth="1"/>
    <col min="15347" max="15347" width="4.140625" customWidth="1"/>
    <col min="15348" max="15348" width="45.28515625" customWidth="1"/>
    <col min="15349" max="15349" width="14.85546875" customWidth="1"/>
    <col min="15350" max="15350" width="12.28515625" customWidth="1"/>
    <col min="15351" max="15352" width="11.140625" customWidth="1"/>
    <col min="15353" max="15353" width="12.42578125" customWidth="1"/>
    <col min="15354" max="15354" width="11.42578125" customWidth="1"/>
    <col min="15355" max="15355" width="13.5703125" customWidth="1"/>
    <col min="15594" max="15594" width="23.140625" customWidth="1"/>
    <col min="15595" max="15595" width="42.85546875" customWidth="1"/>
    <col min="15597" max="15597" width="11.28515625" customWidth="1"/>
    <col min="15598" max="15598" width="12.85546875" customWidth="1"/>
    <col min="15599" max="15599" width="12.140625" customWidth="1"/>
    <col min="15600" max="15600" width="11.7109375" customWidth="1"/>
    <col min="15601" max="15601" width="11.42578125" customWidth="1"/>
    <col min="15602" max="15602" width="12.7109375" customWidth="1"/>
    <col min="15603" max="15603" width="4.140625" customWidth="1"/>
    <col min="15604" max="15604" width="45.28515625" customWidth="1"/>
    <col min="15605" max="15605" width="14.85546875" customWidth="1"/>
    <col min="15606" max="15606" width="12.28515625" customWidth="1"/>
    <col min="15607" max="15608" width="11.140625" customWidth="1"/>
    <col min="15609" max="15609" width="12.42578125" customWidth="1"/>
    <col min="15610" max="15610" width="11.42578125" customWidth="1"/>
    <col min="15611" max="15611" width="13.5703125" customWidth="1"/>
    <col min="15850" max="15850" width="23.140625" customWidth="1"/>
    <col min="15851" max="15851" width="42.85546875" customWidth="1"/>
    <col min="15853" max="15853" width="11.28515625" customWidth="1"/>
    <col min="15854" max="15854" width="12.85546875" customWidth="1"/>
    <col min="15855" max="15855" width="12.140625" customWidth="1"/>
    <col min="15856" max="15856" width="11.7109375" customWidth="1"/>
    <col min="15857" max="15857" width="11.42578125" customWidth="1"/>
    <col min="15858" max="15858" width="12.7109375" customWidth="1"/>
    <col min="15859" max="15859" width="4.140625" customWidth="1"/>
    <col min="15860" max="15860" width="45.28515625" customWidth="1"/>
    <col min="15861" max="15861" width="14.85546875" customWidth="1"/>
    <col min="15862" max="15862" width="12.28515625" customWidth="1"/>
    <col min="15863" max="15864" width="11.140625" customWidth="1"/>
    <col min="15865" max="15865" width="12.42578125" customWidth="1"/>
    <col min="15866" max="15866" width="11.42578125" customWidth="1"/>
    <col min="15867" max="15867" width="13.5703125" customWidth="1"/>
    <col min="16106" max="16106" width="23.140625" customWidth="1"/>
    <col min="16107" max="16107" width="42.85546875" customWidth="1"/>
    <col min="16109" max="16109" width="11.28515625" customWidth="1"/>
    <col min="16110" max="16110" width="12.85546875" customWidth="1"/>
    <col min="16111" max="16111" width="12.140625" customWidth="1"/>
    <col min="16112" max="16112" width="11.7109375" customWidth="1"/>
    <col min="16113" max="16113" width="11.42578125" customWidth="1"/>
    <col min="16114" max="16114" width="12.7109375" customWidth="1"/>
    <col min="16115" max="16115" width="4.140625" customWidth="1"/>
    <col min="16116" max="16116" width="45.28515625" customWidth="1"/>
    <col min="16117" max="16117" width="14.85546875" customWidth="1"/>
    <col min="16118" max="16118" width="12.28515625" customWidth="1"/>
    <col min="16119" max="16120" width="11.140625" customWidth="1"/>
    <col min="16121" max="16121" width="12.42578125" customWidth="1"/>
    <col min="16122" max="16122" width="11.42578125" customWidth="1"/>
    <col min="16123" max="16123" width="13.5703125" customWidth="1"/>
  </cols>
  <sheetData>
    <row r="1" spans="1:23" ht="18.75" x14ac:dyDescent="0.3">
      <c r="K1" s="2"/>
      <c r="L1" s="2" t="s">
        <v>1</v>
      </c>
      <c r="M1" s="2"/>
      <c r="N1" s="2"/>
      <c r="O1" s="2"/>
      <c r="P1" s="2"/>
      <c r="Q1" s="2"/>
      <c r="R1" s="2"/>
      <c r="S1" s="5"/>
      <c r="T1" s="3"/>
      <c r="U1" s="3"/>
      <c r="V1" s="6"/>
      <c r="W1" s="6"/>
    </row>
    <row r="2" spans="1:23" ht="18.75" x14ac:dyDescent="0.3">
      <c r="A2" s="1" t="s">
        <v>3</v>
      </c>
      <c r="B2" s="2" t="s">
        <v>0</v>
      </c>
      <c r="C2" s="1"/>
      <c r="D2" s="1"/>
      <c r="E2" s="1"/>
      <c r="F2" s="1"/>
      <c r="G2" s="3"/>
      <c r="H2" s="3"/>
      <c r="I2" s="4"/>
      <c r="K2" s="2" t="s">
        <v>2</v>
      </c>
      <c r="L2" s="2"/>
      <c r="M2" s="2"/>
      <c r="N2" s="2"/>
      <c r="O2" s="2"/>
      <c r="P2" s="2"/>
      <c r="Q2" s="2"/>
      <c r="R2" s="2"/>
      <c r="S2" s="5"/>
      <c r="T2" s="3"/>
      <c r="U2" s="3"/>
      <c r="V2" s="6"/>
      <c r="W2" s="6"/>
    </row>
    <row r="3" spans="1:23" ht="18.75" x14ac:dyDescent="0.3">
      <c r="A3" s="2" t="s">
        <v>2</v>
      </c>
      <c r="B3" s="2"/>
      <c r="C3" s="2"/>
      <c r="D3" s="2"/>
      <c r="E3" s="2"/>
      <c r="F3" s="2"/>
      <c r="G3" s="3"/>
      <c r="H3" s="3"/>
      <c r="I3" s="4"/>
      <c r="J3" s="2" t="s">
        <v>128</v>
      </c>
      <c r="K3" s="2"/>
      <c r="L3" s="2"/>
      <c r="M3" s="2"/>
      <c r="N3" s="2"/>
      <c r="O3" s="3"/>
      <c r="P3" s="2"/>
      <c r="Q3" s="2"/>
      <c r="R3" s="2"/>
      <c r="S3" s="5"/>
      <c r="T3" s="3"/>
      <c r="U3" s="3"/>
      <c r="V3" s="6"/>
      <c r="W3" s="6"/>
    </row>
    <row r="4" spans="1:23" ht="18.75" x14ac:dyDescent="0.3">
      <c r="A4" s="2" t="s">
        <v>128</v>
      </c>
      <c r="B4" s="2"/>
      <c r="C4" s="2"/>
      <c r="D4" s="2"/>
      <c r="E4" s="2"/>
      <c r="F4" s="2"/>
      <c r="G4" s="3"/>
      <c r="H4" s="3"/>
      <c r="I4" s="4"/>
      <c r="J4" s="2" t="s">
        <v>195</v>
      </c>
      <c r="K4" s="2"/>
      <c r="L4" s="2"/>
      <c r="M4" s="2"/>
      <c r="N4" s="2"/>
      <c r="O4" s="3"/>
      <c r="P4" s="2"/>
      <c r="Q4" s="2"/>
      <c r="R4" s="2"/>
      <c r="S4" s="5"/>
      <c r="T4" s="3"/>
      <c r="U4" s="3"/>
      <c r="V4" s="6"/>
      <c r="W4" s="6"/>
    </row>
    <row r="5" spans="1:23" ht="18.75" x14ac:dyDescent="0.3">
      <c r="A5" s="2" t="s">
        <v>195</v>
      </c>
      <c r="B5" s="2"/>
      <c r="C5" s="2"/>
      <c r="D5" s="2"/>
      <c r="E5" s="2"/>
      <c r="F5" s="2"/>
      <c r="G5" s="3"/>
      <c r="H5" s="3"/>
      <c r="I5" s="4"/>
      <c r="J5" s="2" t="s">
        <v>185</v>
      </c>
      <c r="K5" s="2"/>
      <c r="L5" s="2"/>
      <c r="M5" s="2"/>
      <c r="N5" s="2"/>
      <c r="O5" s="3"/>
      <c r="P5" s="2"/>
      <c r="Q5" s="2"/>
      <c r="R5" s="2"/>
      <c r="S5" s="5"/>
      <c r="T5" s="3"/>
      <c r="U5" s="3"/>
      <c r="V5" s="6"/>
      <c r="W5" s="6"/>
    </row>
    <row r="6" spans="1:23" ht="18.75" x14ac:dyDescent="0.3">
      <c r="A6" s="2" t="s">
        <v>185</v>
      </c>
      <c r="B6" s="2"/>
      <c r="C6" s="2"/>
      <c r="D6" s="2"/>
      <c r="E6" s="2"/>
      <c r="F6" s="2"/>
      <c r="G6" s="3"/>
      <c r="H6" s="3"/>
      <c r="I6" s="4"/>
      <c r="J6" s="5"/>
      <c r="K6" s="5" t="s">
        <v>3</v>
      </c>
      <c r="L6" s="5"/>
      <c r="M6" s="5"/>
      <c r="N6" s="5"/>
      <c r="O6" s="3"/>
      <c r="P6" s="5"/>
      <c r="Q6" s="5"/>
      <c r="R6" s="5"/>
      <c r="S6" s="5"/>
      <c r="T6" s="3"/>
      <c r="U6" s="3"/>
      <c r="V6" s="6"/>
      <c r="W6" s="6"/>
    </row>
    <row r="7" spans="1:23" ht="15.75" x14ac:dyDescent="0.25">
      <c r="A7" s="5"/>
      <c r="B7" s="5" t="s">
        <v>3</v>
      </c>
      <c r="C7" s="5"/>
      <c r="D7" s="5"/>
      <c r="E7" s="5"/>
      <c r="F7" s="5"/>
      <c r="G7" s="3"/>
      <c r="H7" s="3"/>
      <c r="I7" s="6"/>
      <c r="K7" s="3" t="s">
        <v>4</v>
      </c>
      <c r="L7" s="3"/>
      <c r="M7" s="3"/>
      <c r="N7" s="3"/>
      <c r="O7" s="3"/>
      <c r="P7" s="3"/>
      <c r="Q7" s="3"/>
      <c r="R7" s="3"/>
      <c r="S7" s="3"/>
      <c r="T7" s="3"/>
      <c r="U7" s="3"/>
      <c r="V7" s="6"/>
      <c r="W7" s="6"/>
    </row>
    <row r="8" spans="1:23" ht="16.5" thickBot="1" x14ac:dyDescent="0.3">
      <c r="A8" s="5" t="s">
        <v>3</v>
      </c>
      <c r="B8" s="5"/>
      <c r="C8" s="5"/>
      <c r="D8" s="5"/>
      <c r="E8" s="5"/>
      <c r="F8" s="5"/>
      <c r="G8" s="3"/>
      <c r="H8" s="3"/>
      <c r="I8" s="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16.5" thickBot="1" x14ac:dyDescent="0.3">
      <c r="A9" s="7" t="s">
        <v>5</v>
      </c>
      <c r="B9" s="8"/>
      <c r="C9" s="9"/>
      <c r="D9" s="9"/>
      <c r="E9" s="9"/>
      <c r="F9" s="9"/>
      <c r="G9" s="9"/>
      <c r="H9" s="10"/>
      <c r="I9" s="4"/>
      <c r="J9" s="116"/>
      <c r="K9" s="117"/>
      <c r="L9" s="118" t="s">
        <v>7</v>
      </c>
      <c r="M9" s="119" t="s">
        <v>120</v>
      </c>
      <c r="N9" s="119" t="s">
        <v>120</v>
      </c>
      <c r="O9" s="119" t="s">
        <v>121</v>
      </c>
      <c r="P9" s="119" t="s">
        <v>122</v>
      </c>
      <c r="Q9" s="118" t="s">
        <v>123</v>
      </c>
      <c r="R9" s="119" t="s">
        <v>8</v>
      </c>
      <c r="S9" s="120"/>
      <c r="T9" s="121" t="s">
        <v>9</v>
      </c>
      <c r="U9" s="121"/>
      <c r="V9" s="121" t="s">
        <v>3</v>
      </c>
      <c r="W9" s="122" t="s">
        <v>3</v>
      </c>
    </row>
    <row r="10" spans="1:23" ht="15.75" x14ac:dyDescent="0.25">
      <c r="A10" s="11" t="s">
        <v>6</v>
      </c>
      <c r="B10" s="12">
        <f>B12+B13</f>
        <v>7375.1</v>
      </c>
      <c r="C10" s="13"/>
      <c r="D10" s="13"/>
      <c r="E10" s="13"/>
      <c r="F10" s="13"/>
      <c r="G10" s="13"/>
      <c r="H10" s="14"/>
      <c r="I10" s="4"/>
      <c r="J10" s="123"/>
      <c r="K10" s="124"/>
      <c r="L10" s="125" t="s">
        <v>12</v>
      </c>
      <c r="M10" s="125" t="s">
        <v>124</v>
      </c>
      <c r="N10" s="125" t="s">
        <v>124</v>
      </c>
      <c r="O10" s="125" t="s">
        <v>125</v>
      </c>
      <c r="P10" s="125" t="s">
        <v>124</v>
      </c>
      <c r="Q10" s="125" t="s">
        <v>124</v>
      </c>
      <c r="R10" s="125" t="s">
        <v>13</v>
      </c>
      <c r="S10" s="125" t="s">
        <v>14</v>
      </c>
      <c r="T10" s="125" t="s">
        <v>15</v>
      </c>
      <c r="U10" s="125" t="s">
        <v>16</v>
      </c>
      <c r="V10" s="125" t="s">
        <v>17</v>
      </c>
      <c r="W10" s="125" t="s">
        <v>18</v>
      </c>
    </row>
    <row r="11" spans="1:23" ht="16.5" thickBot="1" x14ac:dyDescent="0.3">
      <c r="A11" s="15" t="s">
        <v>10</v>
      </c>
      <c r="B11" s="16" t="s">
        <v>11</v>
      </c>
      <c r="C11" s="17"/>
      <c r="D11" s="17"/>
      <c r="E11" s="17"/>
      <c r="F11" s="17"/>
      <c r="G11" s="17"/>
      <c r="H11" s="18"/>
      <c r="I11" s="4"/>
      <c r="J11" s="123"/>
      <c r="K11" s="124"/>
      <c r="L11" s="126" t="s">
        <v>3</v>
      </c>
      <c r="M11" s="126" t="s">
        <v>126</v>
      </c>
      <c r="N11" s="126" t="s">
        <v>162</v>
      </c>
      <c r="O11" s="126" t="s">
        <v>124</v>
      </c>
      <c r="P11" s="126"/>
      <c r="Q11" s="126"/>
      <c r="R11" s="126" t="s">
        <v>20</v>
      </c>
      <c r="S11" s="126"/>
      <c r="T11" s="126"/>
      <c r="U11" s="126"/>
      <c r="V11" s="126"/>
      <c r="W11" s="126"/>
    </row>
    <row r="12" spans="1:23" ht="16.5" thickBot="1" x14ac:dyDescent="0.3">
      <c r="A12" s="19" t="s">
        <v>19</v>
      </c>
      <c r="B12" s="12">
        <v>6886.3</v>
      </c>
      <c r="C12" s="13"/>
      <c r="D12" s="13"/>
      <c r="E12" s="13"/>
      <c r="F12" s="13"/>
      <c r="G12" s="13"/>
      <c r="H12" s="14"/>
      <c r="I12" s="4"/>
      <c r="J12" s="127"/>
      <c r="K12" s="128"/>
      <c r="L12" s="126" t="s">
        <v>22</v>
      </c>
      <c r="M12" s="126" t="s">
        <v>22</v>
      </c>
      <c r="N12" s="126" t="s">
        <v>22</v>
      </c>
      <c r="O12" s="126" t="s">
        <v>22</v>
      </c>
      <c r="P12" s="126" t="s">
        <v>22</v>
      </c>
      <c r="Q12" s="126" t="s">
        <v>22</v>
      </c>
      <c r="R12" s="126" t="s">
        <v>23</v>
      </c>
      <c r="S12" s="126" t="s">
        <v>22</v>
      </c>
      <c r="T12" s="126" t="s">
        <v>22</v>
      </c>
      <c r="U12" s="126" t="s">
        <v>22</v>
      </c>
      <c r="V12" s="126" t="s">
        <v>22</v>
      </c>
      <c r="W12" s="126" t="s">
        <v>22</v>
      </c>
    </row>
    <row r="13" spans="1:23" ht="16.5" thickBot="1" x14ac:dyDescent="0.3">
      <c r="A13" s="20" t="s">
        <v>21</v>
      </c>
      <c r="B13" s="21">
        <v>488.8</v>
      </c>
      <c r="C13" s="22"/>
      <c r="D13" s="22"/>
      <c r="E13" s="22"/>
      <c r="F13" s="22"/>
      <c r="G13" s="22"/>
      <c r="H13" s="23"/>
      <c r="I13" s="4"/>
      <c r="J13" s="129" t="s">
        <v>27</v>
      </c>
      <c r="K13" s="130" t="s">
        <v>197</v>
      </c>
      <c r="L13" s="131">
        <v>-296584.09000000003</v>
      </c>
      <c r="M13" s="131"/>
      <c r="N13" s="131"/>
      <c r="O13" s="131"/>
      <c r="P13" s="131"/>
      <c r="Q13" s="131"/>
      <c r="R13" s="132"/>
      <c r="S13" s="147"/>
      <c r="T13" s="132"/>
      <c r="U13" s="132"/>
      <c r="V13" s="132"/>
      <c r="W13" s="30"/>
    </row>
    <row r="14" spans="1:23" ht="15.75" x14ac:dyDescent="0.25">
      <c r="A14" s="24"/>
      <c r="B14" s="25"/>
      <c r="C14" s="13" t="s">
        <v>24</v>
      </c>
      <c r="D14" s="26"/>
      <c r="E14" s="94" t="s">
        <v>25</v>
      </c>
      <c r="F14" s="95"/>
      <c r="G14" s="13" t="s">
        <v>26</v>
      </c>
      <c r="H14" s="28"/>
      <c r="I14" s="29"/>
      <c r="J14" s="123"/>
      <c r="K14" s="124"/>
      <c r="L14" s="125"/>
      <c r="M14" s="146"/>
      <c r="N14" s="146"/>
      <c r="O14" s="146"/>
      <c r="P14" s="146"/>
      <c r="Q14" s="146"/>
      <c r="R14" s="125"/>
      <c r="S14" s="125"/>
      <c r="T14" s="125"/>
      <c r="U14" s="125"/>
      <c r="V14" s="125"/>
      <c r="W14" s="125"/>
    </row>
    <row r="15" spans="1:23" ht="15.75" x14ac:dyDescent="0.25">
      <c r="A15" s="24" t="s">
        <v>28</v>
      </c>
      <c r="B15" s="31" t="s">
        <v>29</v>
      </c>
      <c r="C15" s="32" t="s">
        <v>30</v>
      </c>
      <c r="D15" s="33" t="s">
        <v>31</v>
      </c>
      <c r="E15" s="32" t="s">
        <v>30</v>
      </c>
      <c r="F15" s="33" t="s">
        <v>31</v>
      </c>
      <c r="G15" s="34" t="s">
        <v>30</v>
      </c>
      <c r="H15" s="33" t="s">
        <v>31</v>
      </c>
      <c r="I15" s="29"/>
      <c r="J15" s="134">
        <v>1</v>
      </c>
      <c r="K15" s="135" t="s">
        <v>198</v>
      </c>
      <c r="L15" s="139">
        <f>L16+L17+L18</f>
        <v>324166.95999999996</v>
      </c>
      <c r="M15" s="139">
        <f t="shared" ref="M15:W15" si="0">M16+M17+M18</f>
        <v>602.30999999999995</v>
      </c>
      <c r="N15" s="139">
        <f t="shared" si="0"/>
        <v>2925.48</v>
      </c>
      <c r="O15" s="139">
        <f t="shared" si="0"/>
        <v>1032.6200000000001</v>
      </c>
      <c r="P15" s="139">
        <f t="shared" si="0"/>
        <v>688.32</v>
      </c>
      <c r="Q15" s="139">
        <f t="shared" si="0"/>
        <v>20391.96</v>
      </c>
      <c r="R15" s="139">
        <f>R16+R17+R18</f>
        <v>65627.100000000006</v>
      </c>
      <c r="S15" s="139">
        <f t="shared" si="0"/>
        <v>0</v>
      </c>
      <c r="T15" s="139">
        <f t="shared" si="0"/>
        <v>0</v>
      </c>
      <c r="U15" s="139">
        <f t="shared" si="0"/>
        <v>0</v>
      </c>
      <c r="V15" s="139">
        <f t="shared" si="0"/>
        <v>0</v>
      </c>
      <c r="W15" s="140">
        <f t="shared" si="0"/>
        <v>65627.100000000006</v>
      </c>
    </row>
    <row r="16" spans="1:23" ht="15.75" x14ac:dyDescent="0.25">
      <c r="A16" s="24" t="s">
        <v>32</v>
      </c>
      <c r="B16" s="25"/>
      <c r="C16" s="32" t="s">
        <v>33</v>
      </c>
      <c r="D16" s="33" t="s">
        <v>34</v>
      </c>
      <c r="E16" s="32" t="s">
        <v>33</v>
      </c>
      <c r="F16" s="33" t="s">
        <v>35</v>
      </c>
      <c r="G16" s="34" t="s">
        <v>33</v>
      </c>
      <c r="H16" s="33" t="s">
        <v>35</v>
      </c>
      <c r="I16" s="35"/>
      <c r="J16" s="134">
        <v>1.1000000000000001</v>
      </c>
      <c r="K16" s="135" t="s">
        <v>52</v>
      </c>
      <c r="L16" s="139">
        <v>189241.01</v>
      </c>
      <c r="M16" s="139">
        <v>301.14999999999998</v>
      </c>
      <c r="N16" s="139">
        <v>1462.69</v>
      </c>
      <c r="O16" s="139">
        <v>516.25</v>
      </c>
      <c r="P16" s="139">
        <v>344.14</v>
      </c>
      <c r="Q16" s="139">
        <v>10195.51</v>
      </c>
      <c r="R16" s="139">
        <f>S16+T16+U16+V16+W16</f>
        <v>64788.86</v>
      </c>
      <c r="S16" s="139">
        <v>0</v>
      </c>
      <c r="T16" s="139">
        <v>0</v>
      </c>
      <c r="U16" s="139">
        <v>0</v>
      </c>
      <c r="V16" s="139">
        <v>0</v>
      </c>
      <c r="W16" s="139">
        <v>64788.86</v>
      </c>
    </row>
    <row r="17" spans="1:23" ht="15.75" x14ac:dyDescent="0.25">
      <c r="A17" s="24"/>
      <c r="B17" s="25"/>
      <c r="C17" s="11"/>
      <c r="D17" s="33" t="s">
        <v>36</v>
      </c>
      <c r="E17" s="11"/>
      <c r="F17" s="33" t="s">
        <v>36</v>
      </c>
      <c r="G17" s="36"/>
      <c r="H17" s="33" t="s">
        <v>36</v>
      </c>
      <c r="I17" s="35"/>
      <c r="J17" s="134">
        <v>1.2</v>
      </c>
      <c r="K17" s="135" t="s">
        <v>54</v>
      </c>
      <c r="L17" s="139">
        <v>132477.46</v>
      </c>
      <c r="M17" s="139">
        <v>297.26</v>
      </c>
      <c r="N17" s="139">
        <v>1443.86</v>
      </c>
      <c r="O17" s="139">
        <v>509.7</v>
      </c>
      <c r="P17" s="139">
        <v>339.73</v>
      </c>
      <c r="Q17" s="139">
        <v>10064.530000000001</v>
      </c>
      <c r="R17" s="139">
        <f>S17+T17+U17+V17+W17</f>
        <v>0</v>
      </c>
      <c r="S17" s="139">
        <v>0</v>
      </c>
      <c r="T17" s="139">
        <v>0</v>
      </c>
      <c r="U17" s="139">
        <v>0</v>
      </c>
      <c r="V17" s="139">
        <v>0</v>
      </c>
      <c r="W17" s="139">
        <v>0</v>
      </c>
    </row>
    <row r="18" spans="1:23" ht="15.75" x14ac:dyDescent="0.25">
      <c r="A18" s="27"/>
      <c r="B18" s="37"/>
      <c r="C18" s="38" t="s">
        <v>23</v>
      </c>
      <c r="D18" s="28" t="s">
        <v>22</v>
      </c>
      <c r="E18" s="38" t="s">
        <v>23</v>
      </c>
      <c r="F18" s="28" t="s">
        <v>22</v>
      </c>
      <c r="G18" s="39" t="s">
        <v>23</v>
      </c>
      <c r="H18" s="28" t="s">
        <v>22</v>
      </c>
      <c r="I18" s="35"/>
      <c r="J18" s="134">
        <v>1.3</v>
      </c>
      <c r="K18" s="135" t="s">
        <v>174</v>
      </c>
      <c r="L18" s="139">
        <v>2448.4899999999998</v>
      </c>
      <c r="M18" s="139">
        <v>3.9</v>
      </c>
      <c r="N18" s="139">
        <v>18.93</v>
      </c>
      <c r="O18" s="139">
        <v>6.67</v>
      </c>
      <c r="P18" s="139">
        <v>4.45</v>
      </c>
      <c r="Q18" s="139">
        <v>131.91999999999999</v>
      </c>
      <c r="R18" s="139">
        <f>S18+T18+U18+V18+W18</f>
        <v>838.24</v>
      </c>
      <c r="S18" s="139">
        <v>0</v>
      </c>
      <c r="T18" s="139">
        <v>0</v>
      </c>
      <c r="U18" s="139">
        <v>0</v>
      </c>
      <c r="V18" s="139">
        <v>0</v>
      </c>
      <c r="W18" s="140">
        <v>838.24</v>
      </c>
    </row>
    <row r="19" spans="1:23" ht="16.5" customHeight="1" x14ac:dyDescent="0.25">
      <c r="A19" s="40" t="s">
        <v>38</v>
      </c>
      <c r="B19" s="31" t="s">
        <v>39</v>
      </c>
      <c r="C19" s="41">
        <f>D19*7375.1*9</f>
        <v>189171.31500000003</v>
      </c>
      <c r="D19" s="42">
        <v>2.85</v>
      </c>
      <c r="E19" s="41">
        <f>F19*9*7375.1</f>
        <v>189171.31500000003</v>
      </c>
      <c r="F19" s="42">
        <v>2.85</v>
      </c>
      <c r="G19" s="43">
        <f>C19-E19</f>
        <v>0</v>
      </c>
      <c r="H19" s="42">
        <f>D19-F19</f>
        <v>0</v>
      </c>
      <c r="I19" s="44"/>
      <c r="J19" s="134"/>
      <c r="K19" s="135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40"/>
    </row>
    <row r="20" spans="1:23" ht="16.5" customHeight="1" x14ac:dyDescent="0.25">
      <c r="A20" s="40" t="s">
        <v>41</v>
      </c>
      <c r="B20" s="31" t="s">
        <v>42</v>
      </c>
      <c r="C20" s="32"/>
      <c r="D20" s="33"/>
      <c r="E20" s="32"/>
      <c r="F20" s="33"/>
      <c r="G20" s="34"/>
      <c r="H20" s="33"/>
      <c r="I20" s="35"/>
      <c r="J20" s="134">
        <v>2</v>
      </c>
      <c r="K20" s="135" t="s">
        <v>199</v>
      </c>
      <c r="L20" s="139">
        <f>L21+L22+L23</f>
        <v>2917220.75</v>
      </c>
      <c r="M20" s="139">
        <f t="shared" ref="M20:W20" si="1">M21+M22+M23</f>
        <v>4956.49</v>
      </c>
      <c r="N20" s="139">
        <f t="shared" si="1"/>
        <v>22371.919999999998</v>
      </c>
      <c r="O20" s="139">
        <f t="shared" si="1"/>
        <v>7738.7300000000005</v>
      </c>
      <c r="P20" s="139">
        <f t="shared" si="1"/>
        <v>5160.1600000000008</v>
      </c>
      <c r="Q20" s="139">
        <f t="shared" si="1"/>
        <v>156022.32999999999</v>
      </c>
      <c r="R20" s="139">
        <f t="shared" si="1"/>
        <v>44153.710000000006</v>
      </c>
      <c r="S20" s="139">
        <f t="shared" si="1"/>
        <v>2259.8399999999997</v>
      </c>
      <c r="T20" s="139">
        <f t="shared" si="1"/>
        <v>10876.74</v>
      </c>
      <c r="U20" s="139">
        <f t="shared" si="1"/>
        <v>12247.48</v>
      </c>
      <c r="V20" s="139">
        <f t="shared" si="1"/>
        <v>41682.980000000003</v>
      </c>
      <c r="W20" s="140">
        <f t="shared" si="1"/>
        <v>-22913.33</v>
      </c>
    </row>
    <row r="21" spans="1:23" ht="16.5" customHeight="1" x14ac:dyDescent="0.25">
      <c r="A21" s="40" t="s">
        <v>43</v>
      </c>
      <c r="B21" s="31" t="s">
        <v>44</v>
      </c>
      <c r="C21" s="32"/>
      <c r="D21" s="33"/>
      <c r="E21" s="32"/>
      <c r="F21" s="33"/>
      <c r="G21" s="34"/>
      <c r="H21" s="33"/>
      <c r="I21" s="35"/>
      <c r="J21" s="134">
        <v>2.1</v>
      </c>
      <c r="K21" s="135" t="s">
        <v>37</v>
      </c>
      <c r="L21" s="139">
        <v>2575900.29</v>
      </c>
      <c r="M21" s="139">
        <v>4521.76</v>
      </c>
      <c r="N21" s="139">
        <v>20376.22</v>
      </c>
      <c r="O21" s="139">
        <v>7045.43</v>
      </c>
      <c r="P21" s="139">
        <v>4697.0600000000004</v>
      </c>
      <c r="Q21" s="139">
        <v>142030.68</v>
      </c>
      <c r="R21" s="139">
        <f>S21+T21+U21+V21+W21</f>
        <v>44153.710000000006</v>
      </c>
      <c r="S21" s="139">
        <f>299.84+1857.8+102.2</f>
        <v>2259.8399999999997</v>
      </c>
      <c r="T21" s="139">
        <v>10876.74</v>
      </c>
      <c r="U21" s="139">
        <v>12247.48</v>
      </c>
      <c r="V21" s="139">
        <v>41682.980000000003</v>
      </c>
      <c r="W21" s="140">
        <v>-22913.33</v>
      </c>
    </row>
    <row r="22" spans="1:23" ht="16.5" customHeight="1" x14ac:dyDescent="0.25">
      <c r="A22" s="40" t="s">
        <v>46</v>
      </c>
      <c r="B22" s="31" t="s">
        <v>47</v>
      </c>
      <c r="C22" s="32"/>
      <c r="D22" s="33"/>
      <c r="E22" s="32"/>
      <c r="F22" s="33"/>
      <c r="G22" s="34"/>
      <c r="H22" s="33"/>
      <c r="I22" s="35"/>
      <c r="J22" s="134">
        <v>2.2000000000000002</v>
      </c>
      <c r="K22" s="135" t="s">
        <v>40</v>
      </c>
      <c r="L22" s="139">
        <v>160066.70000000001</v>
      </c>
      <c r="M22" s="139">
        <v>118.78</v>
      </c>
      <c r="N22" s="139">
        <v>567.19000000000005</v>
      </c>
      <c r="O22" s="139">
        <v>198.85</v>
      </c>
      <c r="P22" s="139">
        <v>133.52000000000001</v>
      </c>
      <c r="Q22" s="139">
        <v>4033.63</v>
      </c>
      <c r="R22" s="139">
        <f>S22+T22+U22+V22+W22</f>
        <v>0</v>
      </c>
      <c r="S22" s="139">
        <v>0</v>
      </c>
      <c r="T22" s="139">
        <v>0</v>
      </c>
      <c r="U22" s="139">
        <v>0</v>
      </c>
      <c r="V22" s="139">
        <v>0</v>
      </c>
      <c r="W22" s="140">
        <v>0</v>
      </c>
    </row>
    <row r="23" spans="1:23" ht="16.5" customHeight="1" x14ac:dyDescent="0.25">
      <c r="A23" s="24" t="s">
        <v>49</v>
      </c>
      <c r="B23" s="31" t="s">
        <v>154</v>
      </c>
      <c r="C23" s="32"/>
      <c r="D23" s="33"/>
      <c r="E23" s="32"/>
      <c r="F23" s="33"/>
      <c r="G23" s="34"/>
      <c r="H23" s="33"/>
      <c r="I23" s="35"/>
      <c r="J23" s="134">
        <v>2.2999999999999998</v>
      </c>
      <c r="K23" s="135" t="s">
        <v>175</v>
      </c>
      <c r="L23" s="139">
        <v>181253.76000000001</v>
      </c>
      <c r="M23" s="139">
        <v>315.95</v>
      </c>
      <c r="N23" s="139">
        <v>1428.51</v>
      </c>
      <c r="O23" s="139">
        <v>494.45</v>
      </c>
      <c r="P23" s="139">
        <v>329.58</v>
      </c>
      <c r="Q23" s="139">
        <v>9958.02</v>
      </c>
      <c r="R23" s="139">
        <f>S23+T23+U23+V23+W23</f>
        <v>0</v>
      </c>
      <c r="S23" s="139">
        <v>0</v>
      </c>
      <c r="T23" s="139">
        <v>0</v>
      </c>
      <c r="U23" s="139">
        <v>0</v>
      </c>
      <c r="V23" s="139">
        <v>0</v>
      </c>
      <c r="W23" s="140">
        <v>0</v>
      </c>
    </row>
    <row r="24" spans="1:23" ht="16.5" customHeight="1" x14ac:dyDescent="0.25">
      <c r="A24" s="24" t="s">
        <v>50</v>
      </c>
      <c r="B24" s="31" t="s">
        <v>108</v>
      </c>
      <c r="C24" s="32"/>
      <c r="D24" s="33"/>
      <c r="E24" s="32"/>
      <c r="F24" s="33"/>
      <c r="G24" s="34"/>
      <c r="H24" s="33"/>
      <c r="I24" s="35"/>
      <c r="J24" s="134"/>
      <c r="K24" s="135"/>
      <c r="L24" s="137"/>
      <c r="M24" s="139"/>
      <c r="N24" s="139"/>
      <c r="O24" s="139"/>
      <c r="P24" s="139"/>
      <c r="Q24" s="139"/>
      <c r="R24" s="139"/>
      <c r="S24" s="139"/>
      <c r="T24" s="139"/>
      <c r="U24" s="139"/>
      <c r="V24" s="149"/>
      <c r="W24" s="140"/>
    </row>
    <row r="25" spans="1:23" ht="15.75" customHeight="1" x14ac:dyDescent="0.25">
      <c r="A25" s="24" t="s">
        <v>51</v>
      </c>
      <c r="B25" s="31" t="s">
        <v>3</v>
      </c>
      <c r="C25" s="32"/>
      <c r="D25" s="33"/>
      <c r="E25" s="32"/>
      <c r="F25" s="33"/>
      <c r="G25" s="34"/>
      <c r="H25" s="33"/>
      <c r="I25" s="35"/>
      <c r="J25" s="134">
        <v>3</v>
      </c>
      <c r="K25" s="135" t="s">
        <v>200</v>
      </c>
      <c r="L25" s="139">
        <f>L26+L27+L28</f>
        <v>2187321.62</v>
      </c>
      <c r="M25" s="139">
        <f t="shared" ref="M25:W25" si="2">M26+M27+M28</f>
        <v>3901.84</v>
      </c>
      <c r="N25" s="139">
        <f t="shared" si="2"/>
        <v>17455.649999999998</v>
      </c>
      <c r="O25" s="139">
        <f t="shared" si="2"/>
        <v>6033.14</v>
      </c>
      <c r="P25" s="139">
        <f t="shared" si="2"/>
        <v>4022.18</v>
      </c>
      <c r="Q25" s="139">
        <f t="shared" si="2"/>
        <v>135430.83000000002</v>
      </c>
      <c r="R25" s="139">
        <f t="shared" si="2"/>
        <v>102670.41</v>
      </c>
      <c r="S25" s="139">
        <f t="shared" si="2"/>
        <v>1846.7</v>
      </c>
      <c r="T25" s="139">
        <f t="shared" si="2"/>
        <v>9536.43</v>
      </c>
      <c r="U25" s="139">
        <f t="shared" si="2"/>
        <v>10771.6</v>
      </c>
      <c r="V25" s="139">
        <f t="shared" si="2"/>
        <v>38887.629999999997</v>
      </c>
      <c r="W25" s="140">
        <f t="shared" si="2"/>
        <v>41628.049999999996</v>
      </c>
    </row>
    <row r="26" spans="1:23" ht="15.75" customHeight="1" x14ac:dyDescent="0.25">
      <c r="A26" s="24" t="s">
        <v>53</v>
      </c>
      <c r="B26" s="31" t="s">
        <v>3</v>
      </c>
      <c r="C26" s="32"/>
      <c r="D26" s="33"/>
      <c r="E26" s="32"/>
      <c r="F26" s="33"/>
      <c r="G26" s="34"/>
      <c r="H26" s="33"/>
      <c r="I26" s="35"/>
      <c r="J26" s="134">
        <v>3.1</v>
      </c>
      <c r="K26" s="135" t="s">
        <v>45</v>
      </c>
      <c r="L26" s="139">
        <v>2064205.86</v>
      </c>
      <c r="M26" s="139">
        <v>3687.69</v>
      </c>
      <c r="N26" s="139">
        <v>16470.8</v>
      </c>
      <c r="O26" s="139">
        <v>5690.63</v>
      </c>
      <c r="P26" s="139">
        <v>3793.89</v>
      </c>
      <c r="Q26" s="139">
        <v>114467.57</v>
      </c>
      <c r="R26" s="139">
        <f t="shared" ref="R26:R27" si="3">S26+T26+U26+V26+W26</f>
        <v>101832.17</v>
      </c>
      <c r="S26" s="139">
        <f>328.53+1518.17</f>
        <v>1846.7</v>
      </c>
      <c r="T26" s="139">
        <v>9536.43</v>
      </c>
      <c r="U26" s="139">
        <v>10771.6</v>
      </c>
      <c r="V26" s="139">
        <v>38887.629999999997</v>
      </c>
      <c r="W26" s="140">
        <v>40789.81</v>
      </c>
    </row>
    <row r="27" spans="1:23" ht="15.75" x14ac:dyDescent="0.25">
      <c r="A27" s="24" t="s">
        <v>55</v>
      </c>
      <c r="B27" s="31" t="s">
        <v>3</v>
      </c>
      <c r="C27" s="32"/>
      <c r="D27" s="33"/>
      <c r="E27" s="32"/>
      <c r="F27" s="33"/>
      <c r="G27" s="34"/>
      <c r="H27" s="33"/>
      <c r="I27" s="35"/>
      <c r="J27" s="134">
        <v>3.2</v>
      </c>
      <c r="K27" s="135" t="s">
        <v>48</v>
      </c>
      <c r="L27" s="139">
        <v>0</v>
      </c>
      <c r="M27" s="139">
        <v>0</v>
      </c>
      <c r="N27" s="139">
        <v>0</v>
      </c>
      <c r="O27" s="139">
        <v>0</v>
      </c>
      <c r="P27" s="139">
        <v>0</v>
      </c>
      <c r="Q27" s="139">
        <v>14098.16</v>
      </c>
      <c r="R27" s="139">
        <f t="shared" si="3"/>
        <v>0</v>
      </c>
      <c r="S27" s="139">
        <v>0</v>
      </c>
      <c r="T27" s="139">
        <v>0</v>
      </c>
      <c r="U27" s="139">
        <v>0</v>
      </c>
      <c r="V27" s="139">
        <v>0</v>
      </c>
      <c r="W27" s="140">
        <v>0</v>
      </c>
    </row>
    <row r="28" spans="1:23" ht="15.75" x14ac:dyDescent="0.25">
      <c r="A28" s="24"/>
      <c r="B28" s="31"/>
      <c r="C28" s="32"/>
      <c r="D28" s="33"/>
      <c r="E28" s="32"/>
      <c r="F28" s="33"/>
      <c r="G28" s="34"/>
      <c r="H28" s="33"/>
      <c r="I28" s="35"/>
      <c r="J28" s="134">
        <v>3.3</v>
      </c>
      <c r="K28" s="135" t="s">
        <v>176</v>
      </c>
      <c r="L28" s="139">
        <f>123869.75-753.99</f>
        <v>123115.76</v>
      </c>
      <c r="M28" s="139">
        <f>215.35-1.2</f>
        <v>214.15</v>
      </c>
      <c r="N28" s="139">
        <f>990.68-5.83</f>
        <v>984.84999999999991</v>
      </c>
      <c r="O28" s="139">
        <f>344.57-2.06</f>
        <v>342.51</v>
      </c>
      <c r="P28" s="139">
        <f>229.66-1.37</f>
        <v>228.29</v>
      </c>
      <c r="Q28" s="139">
        <f>6905.72-40.62</f>
        <v>6865.1</v>
      </c>
      <c r="R28" s="139">
        <f t="shared" ref="R28" si="4">S28+T28+U28+V28+W28</f>
        <v>838.2399999999999</v>
      </c>
      <c r="S28" s="139">
        <v>0</v>
      </c>
      <c r="T28" s="139">
        <v>0</v>
      </c>
      <c r="U28" s="139">
        <v>0</v>
      </c>
      <c r="V28" s="139">
        <v>0</v>
      </c>
      <c r="W28" s="140">
        <f>1096.37-258.13</f>
        <v>838.2399999999999</v>
      </c>
    </row>
    <row r="29" spans="1:23" ht="15.75" x14ac:dyDescent="0.25">
      <c r="A29" s="45" t="s">
        <v>57</v>
      </c>
      <c r="B29" s="46" t="s">
        <v>39</v>
      </c>
      <c r="C29" s="41">
        <f>D29*7375.1*9</f>
        <v>264839.84100000001</v>
      </c>
      <c r="D29" s="47">
        <v>3.99</v>
      </c>
      <c r="E29" s="41">
        <f>F29*9*7375.1</f>
        <v>264839.84100000001</v>
      </c>
      <c r="F29" s="47">
        <v>3.99</v>
      </c>
      <c r="G29" s="43">
        <f>C29-E29</f>
        <v>0</v>
      </c>
      <c r="H29" s="47">
        <f>D29-F29</f>
        <v>0</v>
      </c>
      <c r="I29" s="44"/>
      <c r="J29" s="134"/>
      <c r="K29" s="135"/>
      <c r="L29" s="139"/>
      <c r="M29" s="139"/>
      <c r="N29" s="139"/>
      <c r="O29" s="139"/>
      <c r="P29" s="139"/>
      <c r="Q29" s="139"/>
      <c r="R29" s="139"/>
      <c r="S29" s="149"/>
      <c r="T29" s="139"/>
      <c r="U29" s="139"/>
      <c r="V29" s="149"/>
      <c r="W29" s="152"/>
    </row>
    <row r="30" spans="1:23" ht="15.75" x14ac:dyDescent="0.25">
      <c r="A30" s="40" t="s">
        <v>41</v>
      </c>
      <c r="B30" s="48" t="s">
        <v>42</v>
      </c>
      <c r="C30" s="32"/>
      <c r="D30" s="33"/>
      <c r="E30" s="32"/>
      <c r="F30" s="33"/>
      <c r="G30" s="34"/>
      <c r="H30" s="33"/>
      <c r="I30" s="35"/>
      <c r="J30" s="134">
        <v>4</v>
      </c>
      <c r="K30" s="135" t="s">
        <v>201</v>
      </c>
      <c r="L30" s="139">
        <f>L31+L32+L33</f>
        <v>1054066.0899999999</v>
      </c>
      <c r="M30" s="139">
        <f>M31+M32+M33</f>
        <v>1656.9599999999998</v>
      </c>
      <c r="N30" s="139">
        <f t="shared" ref="N30:W30" si="5">N31+N32+N33</f>
        <v>7841.7500000000009</v>
      </c>
      <c r="O30" s="139">
        <f t="shared" si="5"/>
        <v>2738.2100000000005</v>
      </c>
      <c r="P30" s="139">
        <f t="shared" si="5"/>
        <v>1826.3000000000009</v>
      </c>
      <c r="Q30" s="139">
        <f t="shared" si="5"/>
        <v>40983.459999999992</v>
      </c>
      <c r="R30" s="139">
        <f t="shared" si="5"/>
        <v>7110.4000000000087</v>
      </c>
      <c r="S30" s="139">
        <f t="shared" si="5"/>
        <v>413.13999999999965</v>
      </c>
      <c r="T30" s="139">
        <f t="shared" si="5"/>
        <v>1340.3099999999995</v>
      </c>
      <c r="U30" s="139">
        <f t="shared" si="5"/>
        <v>1475.8799999999992</v>
      </c>
      <c r="V30" s="139">
        <f t="shared" si="5"/>
        <v>2795.3500000000058</v>
      </c>
      <c r="W30" s="140">
        <f t="shared" si="5"/>
        <v>1085.7200000000012</v>
      </c>
    </row>
    <row r="31" spans="1:23" ht="15.75" x14ac:dyDescent="0.25">
      <c r="A31" s="40" t="s">
        <v>60</v>
      </c>
      <c r="B31" s="48" t="s">
        <v>44</v>
      </c>
      <c r="C31" s="32"/>
      <c r="D31" s="33"/>
      <c r="E31" s="32"/>
      <c r="F31" s="33"/>
      <c r="G31" s="34"/>
      <c r="H31" s="33"/>
      <c r="I31" s="35"/>
      <c r="J31" s="134">
        <v>4.0999999999999996</v>
      </c>
      <c r="K31" s="135" t="s">
        <v>52</v>
      </c>
      <c r="L31" s="168">
        <f t="shared" ref="L31:W33" si="6">L16+L21-L26</f>
        <v>700935.43999999971</v>
      </c>
      <c r="M31" s="168">
        <f t="shared" si="6"/>
        <v>1135.2199999999998</v>
      </c>
      <c r="N31" s="168">
        <f t="shared" si="6"/>
        <v>5368.1100000000006</v>
      </c>
      <c r="O31" s="168">
        <f t="shared" si="6"/>
        <v>1871.0500000000002</v>
      </c>
      <c r="P31" s="168">
        <f t="shared" si="6"/>
        <v>1247.3100000000009</v>
      </c>
      <c r="Q31" s="168">
        <f t="shared" si="6"/>
        <v>37758.619999999995</v>
      </c>
      <c r="R31" s="168">
        <f t="shared" si="6"/>
        <v>7110.4000000000087</v>
      </c>
      <c r="S31" s="139">
        <f t="shared" si="6"/>
        <v>413.13999999999965</v>
      </c>
      <c r="T31" s="139">
        <f t="shared" si="6"/>
        <v>1340.3099999999995</v>
      </c>
      <c r="U31" s="139">
        <f t="shared" si="6"/>
        <v>1475.8799999999992</v>
      </c>
      <c r="V31" s="139">
        <f t="shared" si="6"/>
        <v>2795.3500000000058</v>
      </c>
      <c r="W31" s="140">
        <f t="shared" si="6"/>
        <v>1085.7200000000012</v>
      </c>
    </row>
    <row r="32" spans="1:23" ht="15.75" x14ac:dyDescent="0.25">
      <c r="A32" s="40" t="s">
        <v>62</v>
      </c>
      <c r="B32" s="48" t="s">
        <v>63</v>
      </c>
      <c r="C32" s="32"/>
      <c r="D32" s="33"/>
      <c r="E32" s="32"/>
      <c r="F32" s="33"/>
      <c r="G32" s="34"/>
      <c r="H32" s="33"/>
      <c r="I32" s="35"/>
      <c r="J32" s="134">
        <v>4.2</v>
      </c>
      <c r="K32" s="135" t="s">
        <v>54</v>
      </c>
      <c r="L32" s="139">
        <f t="shared" si="6"/>
        <v>292544.16000000003</v>
      </c>
      <c r="M32" s="139">
        <f>M17+M22-M27</f>
        <v>416.03999999999996</v>
      </c>
      <c r="N32" s="139">
        <f t="shared" si="6"/>
        <v>2011.05</v>
      </c>
      <c r="O32" s="139">
        <f t="shared" si="6"/>
        <v>708.55</v>
      </c>
      <c r="P32" s="139">
        <f t="shared" si="6"/>
        <v>473.25</v>
      </c>
      <c r="Q32" s="139">
        <f t="shared" si="6"/>
        <v>0</v>
      </c>
      <c r="R32" s="139">
        <f t="shared" si="6"/>
        <v>0</v>
      </c>
      <c r="S32" s="139">
        <f t="shared" si="6"/>
        <v>0</v>
      </c>
      <c r="T32" s="139">
        <f t="shared" si="6"/>
        <v>0</v>
      </c>
      <c r="U32" s="139">
        <f t="shared" si="6"/>
        <v>0</v>
      </c>
      <c r="V32" s="139">
        <f t="shared" si="6"/>
        <v>0</v>
      </c>
      <c r="W32" s="140">
        <f t="shared" si="6"/>
        <v>0</v>
      </c>
    </row>
    <row r="33" spans="1:23" ht="15.75" x14ac:dyDescent="0.25">
      <c r="A33" s="40" t="s">
        <v>64</v>
      </c>
      <c r="B33" s="48" t="s">
        <v>65</v>
      </c>
      <c r="C33" s="32"/>
      <c r="D33" s="33"/>
      <c r="E33" s="32"/>
      <c r="F33" s="33"/>
      <c r="G33" s="34"/>
      <c r="H33" s="33"/>
      <c r="I33" s="35"/>
      <c r="J33" s="134">
        <v>4.3</v>
      </c>
      <c r="K33" s="135" t="s">
        <v>174</v>
      </c>
      <c r="L33" s="168">
        <f>L18+L23-L28</f>
        <v>60586.490000000005</v>
      </c>
      <c r="M33" s="168">
        <f t="shared" si="6"/>
        <v>105.69999999999996</v>
      </c>
      <c r="N33" s="168">
        <f t="shared" si="6"/>
        <v>462.59000000000015</v>
      </c>
      <c r="O33" s="168">
        <f t="shared" si="6"/>
        <v>158.61000000000001</v>
      </c>
      <c r="P33" s="168">
        <f t="shared" si="6"/>
        <v>105.73999999999998</v>
      </c>
      <c r="Q33" s="168">
        <f t="shared" si="6"/>
        <v>3224.84</v>
      </c>
      <c r="R33" s="139">
        <f>R18+R23-R28</f>
        <v>0</v>
      </c>
      <c r="S33" s="139">
        <f t="shared" si="6"/>
        <v>0</v>
      </c>
      <c r="T33" s="139">
        <f t="shared" si="6"/>
        <v>0</v>
      </c>
      <c r="U33" s="139">
        <f t="shared" si="6"/>
        <v>0</v>
      </c>
      <c r="V33" s="139">
        <f t="shared" si="6"/>
        <v>0</v>
      </c>
      <c r="W33" s="140">
        <f t="shared" si="6"/>
        <v>0</v>
      </c>
    </row>
    <row r="34" spans="1:23" ht="15.75" x14ac:dyDescent="0.25">
      <c r="A34" s="40" t="s">
        <v>67</v>
      </c>
      <c r="B34" s="48" t="s">
        <v>68</v>
      </c>
      <c r="C34" s="32"/>
      <c r="D34" s="33"/>
      <c r="E34" s="32"/>
      <c r="F34" s="33"/>
      <c r="G34" s="34"/>
      <c r="H34" s="33"/>
      <c r="I34" s="35"/>
      <c r="J34" s="134"/>
      <c r="K34" s="135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40"/>
    </row>
    <row r="35" spans="1:23" ht="15.75" x14ac:dyDescent="0.25">
      <c r="A35" s="24" t="s">
        <v>49</v>
      </c>
      <c r="B35" s="48" t="s">
        <v>70</v>
      </c>
      <c r="C35" s="32"/>
      <c r="D35" s="33"/>
      <c r="E35" s="32"/>
      <c r="F35" s="33"/>
      <c r="G35" s="34"/>
      <c r="H35" s="33"/>
      <c r="I35" s="35"/>
      <c r="J35" s="134">
        <v>5</v>
      </c>
      <c r="K35" s="135" t="s">
        <v>56</v>
      </c>
      <c r="L35" s="139">
        <f>E118</f>
        <v>2711173.2020000005</v>
      </c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40"/>
    </row>
    <row r="36" spans="1:23" ht="15.75" x14ac:dyDescent="0.25">
      <c r="A36" s="24" t="s">
        <v>50</v>
      </c>
      <c r="B36" s="48" t="s">
        <v>71</v>
      </c>
      <c r="C36" s="32"/>
      <c r="D36" s="33"/>
      <c r="E36" s="32"/>
      <c r="F36" s="33"/>
      <c r="G36" s="34"/>
      <c r="H36" s="33"/>
      <c r="I36" s="35"/>
      <c r="J36" s="134">
        <v>6</v>
      </c>
      <c r="K36" s="135" t="s">
        <v>58</v>
      </c>
      <c r="L36" s="139">
        <f>L20-L35</f>
        <v>206047.54799999949</v>
      </c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40"/>
    </row>
    <row r="37" spans="1:23" ht="15.75" x14ac:dyDescent="0.25">
      <c r="A37" s="24" t="s">
        <v>51</v>
      </c>
      <c r="B37" s="48" t="s">
        <v>72</v>
      </c>
      <c r="C37" s="32"/>
      <c r="D37" s="33"/>
      <c r="E37" s="32"/>
      <c r="F37" s="33"/>
      <c r="G37" s="34"/>
      <c r="H37" s="33"/>
      <c r="I37" s="35"/>
      <c r="J37" s="134"/>
      <c r="K37" s="135" t="s">
        <v>59</v>
      </c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40"/>
    </row>
    <row r="38" spans="1:23" ht="15.75" x14ac:dyDescent="0.25">
      <c r="A38" s="24" t="s">
        <v>53</v>
      </c>
      <c r="B38" s="48" t="s">
        <v>73</v>
      </c>
      <c r="C38" s="32"/>
      <c r="D38" s="33"/>
      <c r="E38" s="32"/>
      <c r="F38" s="33"/>
      <c r="G38" s="34"/>
      <c r="H38" s="33"/>
      <c r="I38" s="35"/>
      <c r="J38" s="134"/>
      <c r="K38" s="135" t="s">
        <v>61</v>
      </c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40"/>
    </row>
    <row r="39" spans="1:23" ht="15.75" x14ac:dyDescent="0.25">
      <c r="A39" s="24" t="s">
        <v>55</v>
      </c>
      <c r="B39" s="48" t="s">
        <v>74</v>
      </c>
      <c r="C39" s="32"/>
      <c r="D39" s="33"/>
      <c r="E39" s="32"/>
      <c r="F39" s="33"/>
      <c r="G39" s="34"/>
      <c r="H39" s="33"/>
      <c r="I39" s="35"/>
      <c r="J39" s="134" t="s">
        <v>3</v>
      </c>
      <c r="K39" s="135" t="s">
        <v>3</v>
      </c>
      <c r="L39" s="137"/>
      <c r="M39" s="137"/>
      <c r="N39" s="137"/>
      <c r="O39" s="137"/>
      <c r="P39" s="137"/>
      <c r="Q39" s="137"/>
      <c r="R39" s="139"/>
      <c r="S39" s="139"/>
      <c r="T39" s="139"/>
      <c r="U39" s="139"/>
      <c r="V39" s="139"/>
      <c r="W39" s="138"/>
    </row>
    <row r="40" spans="1:23" ht="15.75" x14ac:dyDescent="0.25">
      <c r="A40" s="24"/>
      <c r="B40" s="48" t="s">
        <v>75</v>
      </c>
      <c r="C40" s="32"/>
      <c r="D40" s="33"/>
      <c r="E40" s="32"/>
      <c r="F40" s="33"/>
      <c r="G40" s="34"/>
      <c r="H40" s="33"/>
      <c r="I40" s="35"/>
      <c r="J40" s="134">
        <v>7</v>
      </c>
      <c r="K40" s="135" t="s">
        <v>66</v>
      </c>
      <c r="L40" s="139">
        <f>L25-L35</f>
        <v>-523851.5820000004</v>
      </c>
      <c r="M40" s="139"/>
      <c r="N40" s="139"/>
      <c r="O40" s="139"/>
      <c r="P40" s="139"/>
      <c r="Q40" s="139"/>
      <c r="R40" s="139"/>
      <c r="S40" s="139"/>
      <c r="T40" s="139"/>
      <c r="U40" s="139"/>
      <c r="V40" s="137"/>
      <c r="W40" s="138"/>
    </row>
    <row r="41" spans="1:23" ht="15.75" x14ac:dyDescent="0.25">
      <c r="A41" s="24"/>
      <c r="B41" s="48" t="s">
        <v>77</v>
      </c>
      <c r="C41" s="32"/>
      <c r="D41" s="33"/>
      <c r="E41" s="32"/>
      <c r="F41" s="33"/>
      <c r="G41" s="34"/>
      <c r="H41" s="33"/>
      <c r="I41" s="35"/>
      <c r="J41" s="134"/>
      <c r="K41" s="135" t="s">
        <v>69</v>
      </c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8"/>
    </row>
    <row r="42" spans="1:23" ht="16.5" thickBot="1" x14ac:dyDescent="0.3">
      <c r="A42" s="24"/>
      <c r="B42" s="48" t="s">
        <v>78</v>
      </c>
      <c r="C42" s="32"/>
      <c r="D42" s="33"/>
      <c r="E42" s="32"/>
      <c r="F42" s="33"/>
      <c r="G42" s="34"/>
      <c r="H42" s="33"/>
      <c r="I42" s="35"/>
      <c r="J42" s="134"/>
      <c r="K42" s="141"/>
      <c r="L42" s="139"/>
      <c r="M42" s="139"/>
      <c r="N42" s="139"/>
      <c r="O42" s="139"/>
      <c r="P42" s="139"/>
      <c r="Q42" s="139"/>
      <c r="R42" s="137"/>
      <c r="S42" s="137"/>
      <c r="T42" s="137"/>
      <c r="U42" s="137"/>
      <c r="V42" s="137"/>
      <c r="W42" s="138"/>
    </row>
    <row r="43" spans="1:23" ht="15.75" x14ac:dyDescent="0.25">
      <c r="A43" s="27"/>
      <c r="B43" s="37"/>
      <c r="C43" s="38"/>
      <c r="D43" s="28"/>
      <c r="E43" s="38"/>
      <c r="F43" s="28"/>
      <c r="G43" s="39"/>
      <c r="H43" s="28"/>
      <c r="I43" s="35"/>
      <c r="J43" s="129" t="s">
        <v>127</v>
      </c>
      <c r="K43" s="130" t="s">
        <v>196</v>
      </c>
      <c r="L43" s="136">
        <f>L13+L40</f>
        <v>-820435.67200000049</v>
      </c>
      <c r="M43" s="136"/>
      <c r="N43" s="136"/>
      <c r="O43" s="136"/>
      <c r="P43" s="136"/>
      <c r="Q43" s="136"/>
      <c r="R43" s="139"/>
      <c r="S43" s="139"/>
      <c r="T43" s="139"/>
      <c r="U43" s="139"/>
      <c r="V43" s="139"/>
      <c r="W43" s="140"/>
    </row>
    <row r="44" spans="1:23" ht="15.75" x14ac:dyDescent="0.25">
      <c r="A44" s="45" t="s">
        <v>79</v>
      </c>
      <c r="B44" s="49" t="s">
        <v>80</v>
      </c>
      <c r="C44" s="41">
        <f>D44*7375.1*9</f>
        <v>88943.70600000002</v>
      </c>
      <c r="D44" s="47">
        <v>1.34</v>
      </c>
      <c r="E44" s="41">
        <f>F44*9*7375.1</f>
        <v>88943.706000000006</v>
      </c>
      <c r="F44" s="47">
        <v>1.34</v>
      </c>
      <c r="G44" s="43">
        <f>C44-E44</f>
        <v>0</v>
      </c>
      <c r="H44" s="47">
        <f>D44-F44</f>
        <v>0</v>
      </c>
      <c r="I44" s="44"/>
      <c r="J44" s="134"/>
      <c r="K44" s="130" t="s">
        <v>3</v>
      </c>
      <c r="L44" s="139"/>
      <c r="M44" s="137"/>
      <c r="N44" s="137"/>
      <c r="O44" s="137"/>
      <c r="P44" s="137"/>
      <c r="Q44" s="137"/>
      <c r="R44" s="139"/>
      <c r="S44" s="139"/>
      <c r="T44" s="139"/>
      <c r="U44" s="139"/>
      <c r="V44" s="139"/>
      <c r="W44" s="140"/>
    </row>
    <row r="45" spans="1:23" ht="15.75" x14ac:dyDescent="0.25">
      <c r="A45" s="40" t="s">
        <v>81</v>
      </c>
      <c r="B45" s="31" t="s">
        <v>82</v>
      </c>
      <c r="C45" s="50"/>
      <c r="D45" s="51" t="s">
        <v>3</v>
      </c>
      <c r="E45" s="50"/>
      <c r="F45" s="51" t="s">
        <v>3</v>
      </c>
      <c r="G45" s="52"/>
      <c r="H45" s="51" t="s">
        <v>3</v>
      </c>
      <c r="I45" s="35"/>
      <c r="J45" s="134"/>
      <c r="K45" s="135" t="s">
        <v>160</v>
      </c>
      <c r="L45" s="137"/>
      <c r="M45" s="137"/>
      <c r="N45" s="137"/>
      <c r="O45" s="137"/>
      <c r="P45" s="137"/>
      <c r="Q45" s="137"/>
      <c r="R45" s="139"/>
      <c r="S45" s="139"/>
      <c r="T45" s="139"/>
      <c r="U45" s="139"/>
      <c r="V45" s="139"/>
      <c r="W45" s="140"/>
    </row>
    <row r="46" spans="1:23" ht="15.75" x14ac:dyDescent="0.25">
      <c r="A46" s="40" t="s">
        <v>41</v>
      </c>
      <c r="B46" s="31" t="s">
        <v>83</v>
      </c>
      <c r="C46" s="50"/>
      <c r="D46" s="51"/>
      <c r="E46" s="50"/>
      <c r="F46" s="51"/>
      <c r="G46" s="52"/>
      <c r="H46" s="51"/>
      <c r="I46" s="35"/>
      <c r="J46" s="134"/>
      <c r="K46" s="135" t="s">
        <v>161</v>
      </c>
      <c r="L46" s="139">
        <v>11756.22</v>
      </c>
      <c r="M46" s="148"/>
      <c r="N46" s="148"/>
      <c r="O46" s="148"/>
      <c r="P46" s="148"/>
      <c r="Q46" s="148"/>
      <c r="R46" s="139"/>
      <c r="S46" s="139"/>
      <c r="T46" s="139"/>
      <c r="U46" s="139"/>
      <c r="V46" s="139"/>
      <c r="W46" s="140"/>
    </row>
    <row r="47" spans="1:23" ht="15.75" x14ac:dyDescent="0.25">
      <c r="A47" s="40"/>
      <c r="B47" s="31"/>
      <c r="C47" s="50"/>
      <c r="D47" s="51"/>
      <c r="E47" s="50"/>
      <c r="F47" s="51"/>
      <c r="G47" s="52"/>
      <c r="H47" s="51"/>
      <c r="I47" s="35"/>
      <c r="J47" s="134"/>
      <c r="K47" s="135"/>
      <c r="L47" s="139"/>
      <c r="M47" s="137"/>
      <c r="N47" s="137"/>
      <c r="O47" s="137"/>
      <c r="P47" s="137"/>
      <c r="Q47" s="137"/>
      <c r="R47" s="139"/>
      <c r="S47" s="139"/>
      <c r="T47" s="139"/>
      <c r="U47" s="139"/>
      <c r="V47" s="139"/>
      <c r="W47" s="140"/>
    </row>
    <row r="48" spans="1:23" ht="15.75" x14ac:dyDescent="0.25">
      <c r="A48" s="45" t="s">
        <v>163</v>
      </c>
      <c r="B48" s="160"/>
      <c r="C48" s="41">
        <f>D48*7375.1*9</f>
        <v>42480.576000000001</v>
      </c>
      <c r="D48" s="47">
        <f>D49+D50</f>
        <v>0.64</v>
      </c>
      <c r="E48" s="41">
        <f>F48*9*7375.1</f>
        <v>36506.745000000003</v>
      </c>
      <c r="F48" s="47">
        <f>F49+F50</f>
        <v>0.55000000000000004</v>
      </c>
      <c r="G48" s="43">
        <f>C48-E48</f>
        <v>5973.8309999999983</v>
      </c>
      <c r="H48" s="47">
        <f>D48-F48</f>
        <v>8.9999999999999969E-2</v>
      </c>
      <c r="I48" s="44"/>
      <c r="J48" s="134"/>
      <c r="K48" s="135"/>
      <c r="L48" s="139"/>
      <c r="M48" s="137"/>
      <c r="N48" s="137"/>
      <c r="O48" s="137"/>
      <c r="P48" s="137"/>
      <c r="Q48" s="137"/>
      <c r="R48" s="139"/>
      <c r="S48" s="139"/>
      <c r="T48" s="139"/>
      <c r="U48" s="139"/>
      <c r="V48" s="139"/>
      <c r="W48" s="140"/>
    </row>
    <row r="49" spans="1:23" ht="15.75" x14ac:dyDescent="0.25">
      <c r="A49" s="83" t="s">
        <v>164</v>
      </c>
      <c r="B49" s="156" t="s">
        <v>84</v>
      </c>
      <c r="C49" s="50"/>
      <c r="D49" s="42">
        <v>0.55000000000000004</v>
      </c>
      <c r="E49" s="50"/>
      <c r="F49" s="42">
        <v>0.55000000000000004</v>
      </c>
      <c r="G49" s="52"/>
      <c r="H49" s="51"/>
      <c r="I49" s="35"/>
      <c r="J49" s="134"/>
      <c r="K49" s="130"/>
      <c r="L49" s="136"/>
      <c r="M49" s="137"/>
      <c r="N49" s="137"/>
      <c r="O49" s="137"/>
      <c r="P49" s="137"/>
      <c r="Q49" s="137"/>
      <c r="R49" s="139"/>
      <c r="S49" s="139"/>
      <c r="T49" s="139"/>
      <c r="U49" s="139"/>
      <c r="V49" s="139"/>
      <c r="W49" s="140"/>
    </row>
    <row r="50" spans="1:23" ht="15.75" x14ac:dyDescent="0.25">
      <c r="A50" s="161" t="s">
        <v>165</v>
      </c>
      <c r="B50" s="162" t="s">
        <v>166</v>
      </c>
      <c r="C50" s="55"/>
      <c r="D50" s="56">
        <v>0.09</v>
      </c>
      <c r="E50" s="55"/>
      <c r="F50" s="56">
        <v>0</v>
      </c>
      <c r="G50" s="57"/>
      <c r="H50" s="56"/>
      <c r="I50" s="44"/>
      <c r="J50" s="134"/>
      <c r="K50" s="130" t="s">
        <v>76</v>
      </c>
      <c r="L50" s="137"/>
      <c r="M50" s="137"/>
      <c r="N50" s="137"/>
      <c r="O50" s="137"/>
      <c r="P50" s="137"/>
      <c r="Q50" s="137"/>
      <c r="R50" s="139"/>
      <c r="S50" s="139"/>
      <c r="T50" s="139"/>
      <c r="U50" s="139"/>
      <c r="V50" s="139"/>
      <c r="W50" s="140"/>
    </row>
    <row r="51" spans="1:23" ht="16.5" thickBot="1" x14ac:dyDescent="0.3">
      <c r="A51" s="40" t="s">
        <v>85</v>
      </c>
      <c r="B51" s="31" t="s">
        <v>86</v>
      </c>
      <c r="C51" s="41">
        <f>D51*7375.1*9</f>
        <v>359757.37800000003</v>
      </c>
      <c r="D51" s="42">
        <v>5.42</v>
      </c>
      <c r="E51" s="41">
        <f>F51*9*7375.1</f>
        <v>359757.37800000003</v>
      </c>
      <c r="F51" s="42">
        <v>5.42</v>
      </c>
      <c r="G51" s="43">
        <f>C51-E51</f>
        <v>0</v>
      </c>
      <c r="H51" s="47">
        <f>D51-F51</f>
        <v>0</v>
      </c>
      <c r="I51" s="44"/>
      <c r="J51" s="142"/>
      <c r="K51" s="143" t="s">
        <v>177</v>
      </c>
      <c r="L51" s="143"/>
      <c r="M51" s="143"/>
      <c r="N51" s="143"/>
      <c r="O51" s="143"/>
      <c r="P51" s="143"/>
      <c r="Q51" s="143"/>
      <c r="R51" s="144"/>
      <c r="S51" s="144"/>
      <c r="T51" s="144"/>
      <c r="U51" s="144"/>
      <c r="V51" s="144"/>
      <c r="W51" s="145"/>
    </row>
    <row r="52" spans="1:23" ht="15.75" x14ac:dyDescent="0.25">
      <c r="A52" s="40" t="s">
        <v>87</v>
      </c>
      <c r="B52" s="31" t="s">
        <v>88</v>
      </c>
      <c r="C52" s="58"/>
      <c r="D52" s="42"/>
      <c r="E52" s="58"/>
      <c r="F52" s="42"/>
      <c r="G52" s="59"/>
      <c r="H52" s="42"/>
      <c r="I52" s="35"/>
      <c r="K52" s="3"/>
      <c r="L52" s="3"/>
      <c r="M52" s="3"/>
      <c r="N52" s="3"/>
      <c r="O52" s="3"/>
      <c r="P52" s="3"/>
      <c r="Q52" s="3"/>
      <c r="R52" s="146"/>
      <c r="S52" s="146"/>
      <c r="T52" s="146"/>
      <c r="U52" s="146"/>
      <c r="V52" s="146"/>
      <c r="W52" s="3"/>
    </row>
    <row r="53" spans="1:23" ht="15.75" x14ac:dyDescent="0.25">
      <c r="A53" s="40" t="s">
        <v>89</v>
      </c>
      <c r="B53" s="31" t="s">
        <v>111</v>
      </c>
      <c r="C53" s="60"/>
      <c r="D53" s="61"/>
      <c r="E53" s="60"/>
      <c r="F53" s="61"/>
      <c r="G53" s="62"/>
      <c r="H53" s="61"/>
      <c r="I53" s="35"/>
      <c r="K53" s="3" t="s">
        <v>3</v>
      </c>
      <c r="L53" s="3"/>
      <c r="M53" s="3"/>
      <c r="N53" s="3"/>
      <c r="O53" s="3"/>
      <c r="P53" s="3"/>
      <c r="Q53" s="3"/>
      <c r="R53" s="146"/>
      <c r="S53" s="146"/>
      <c r="T53" s="146"/>
      <c r="U53" s="146"/>
      <c r="V53" s="3"/>
      <c r="W53" s="3"/>
    </row>
    <row r="54" spans="1:23" ht="15.75" x14ac:dyDescent="0.25">
      <c r="A54" s="24" t="s">
        <v>49</v>
      </c>
      <c r="B54" s="31" t="s">
        <v>110</v>
      </c>
      <c r="C54" s="60"/>
      <c r="D54" s="61"/>
      <c r="E54" s="60"/>
      <c r="F54" s="61"/>
      <c r="G54" s="62"/>
      <c r="H54" s="61"/>
      <c r="I54" s="35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5.75" x14ac:dyDescent="0.25">
      <c r="A55" s="24" t="s">
        <v>50</v>
      </c>
      <c r="B55" s="31" t="s">
        <v>90</v>
      </c>
      <c r="C55" s="60"/>
      <c r="D55" s="61"/>
      <c r="E55" s="60"/>
      <c r="F55" s="61"/>
      <c r="G55" s="62"/>
      <c r="H55" s="61"/>
      <c r="I55" s="35"/>
      <c r="K55" s="3" t="s">
        <v>181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5.75" x14ac:dyDescent="0.25">
      <c r="A56" s="24" t="s">
        <v>51</v>
      </c>
      <c r="B56" s="31" t="s">
        <v>91</v>
      </c>
      <c r="C56" s="60"/>
      <c r="D56" s="61"/>
      <c r="E56" s="60"/>
      <c r="F56" s="61"/>
      <c r="G56" s="62"/>
      <c r="H56" s="61"/>
      <c r="I56" s="35"/>
      <c r="K56" s="3"/>
      <c r="L56" s="3"/>
      <c r="M56" s="3"/>
      <c r="N56" s="3"/>
      <c r="O56" s="3"/>
      <c r="P56" s="3"/>
      <c r="Q56" s="3"/>
      <c r="R56" s="146"/>
      <c r="S56" s="146"/>
      <c r="T56" s="146"/>
      <c r="U56" s="146"/>
      <c r="V56" s="146"/>
      <c r="W56" s="146"/>
    </row>
    <row r="57" spans="1:23" ht="15.75" x14ac:dyDescent="0.25">
      <c r="A57" s="24" t="s">
        <v>53</v>
      </c>
      <c r="B57" s="31" t="s">
        <v>92</v>
      </c>
      <c r="C57" s="60"/>
      <c r="D57" s="61"/>
      <c r="E57" s="60"/>
      <c r="F57" s="61"/>
      <c r="G57" s="62"/>
      <c r="H57" s="61"/>
      <c r="I57" s="44"/>
      <c r="K57" s="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</row>
    <row r="58" spans="1:23" ht="15.75" x14ac:dyDescent="0.25">
      <c r="A58" s="24" t="s">
        <v>55</v>
      </c>
      <c r="B58" s="31" t="s">
        <v>93</v>
      </c>
      <c r="C58" s="60"/>
      <c r="D58" s="61"/>
      <c r="E58" s="60"/>
      <c r="F58" s="61"/>
      <c r="G58" s="62"/>
      <c r="H58" s="61"/>
      <c r="I58" s="44"/>
      <c r="K58" s="3"/>
      <c r="M58" s="133"/>
      <c r="N58" s="133"/>
      <c r="O58" s="133"/>
      <c r="P58" s="133"/>
      <c r="Q58" s="133"/>
      <c r="R58" s="146"/>
      <c r="S58" s="146"/>
      <c r="T58" s="146"/>
      <c r="U58" s="146"/>
    </row>
    <row r="59" spans="1:23" x14ac:dyDescent="0.25">
      <c r="A59" s="24"/>
      <c r="B59" s="31" t="s">
        <v>94</v>
      </c>
      <c r="C59" s="60"/>
      <c r="D59" s="61"/>
      <c r="E59" s="60"/>
      <c r="F59" s="61"/>
      <c r="G59" s="62"/>
      <c r="H59" s="61"/>
      <c r="I59" s="44"/>
    </row>
    <row r="60" spans="1:23" x14ac:dyDescent="0.25">
      <c r="A60" s="24"/>
      <c r="B60" s="31" t="s">
        <v>95</v>
      </c>
      <c r="C60" s="60"/>
      <c r="D60" s="61"/>
      <c r="E60" s="60"/>
      <c r="F60" s="61"/>
      <c r="G60" s="62"/>
      <c r="H60" s="61"/>
      <c r="I60" s="44"/>
    </row>
    <row r="61" spans="1:23" x14ac:dyDescent="0.25">
      <c r="A61" s="24"/>
      <c r="B61" s="31" t="s">
        <v>96</v>
      </c>
      <c r="C61" s="32"/>
      <c r="D61" s="33"/>
      <c r="E61" s="32"/>
      <c r="F61" s="33"/>
      <c r="G61" s="34"/>
      <c r="H61" s="33"/>
      <c r="I61" s="44"/>
    </row>
    <row r="62" spans="1:23" x14ac:dyDescent="0.25">
      <c r="A62" s="45" t="s">
        <v>97</v>
      </c>
      <c r="B62" s="49" t="s">
        <v>98</v>
      </c>
      <c r="C62" s="41">
        <f>D62*7375.1*9</f>
        <v>702257.022</v>
      </c>
      <c r="D62" s="47">
        <v>10.58</v>
      </c>
      <c r="E62" s="41">
        <f>F62*9*7375.1</f>
        <v>702257.022</v>
      </c>
      <c r="F62" s="47">
        <v>10.58</v>
      </c>
      <c r="G62" s="43">
        <f>C62-E62</f>
        <v>0</v>
      </c>
      <c r="H62" s="47">
        <f>D62-F62</f>
        <v>0</v>
      </c>
      <c r="I62" s="44"/>
    </row>
    <row r="63" spans="1:23" x14ac:dyDescent="0.25">
      <c r="A63" s="40" t="s">
        <v>99</v>
      </c>
      <c r="B63" s="31" t="s">
        <v>100</v>
      </c>
      <c r="C63" s="50"/>
      <c r="D63" s="51"/>
      <c r="E63" s="50"/>
      <c r="F63" s="51"/>
      <c r="G63" s="52"/>
      <c r="H63" s="51"/>
      <c r="I63" s="44"/>
    </row>
    <row r="64" spans="1:23" x14ac:dyDescent="0.25">
      <c r="A64" s="24" t="s">
        <v>3</v>
      </c>
      <c r="B64" s="31" t="s">
        <v>101</v>
      </c>
      <c r="C64" s="50"/>
      <c r="D64" s="51"/>
      <c r="E64" s="50"/>
      <c r="F64" s="51"/>
      <c r="G64" s="52"/>
      <c r="H64" s="51"/>
      <c r="I64" s="44"/>
    </row>
    <row r="65" spans="1:9" x14ac:dyDescent="0.25">
      <c r="A65" s="24"/>
      <c r="B65" s="31"/>
      <c r="C65" s="32"/>
      <c r="D65" s="33"/>
      <c r="E65" s="32"/>
      <c r="F65" s="33"/>
      <c r="G65" s="34"/>
      <c r="H65" s="33"/>
      <c r="I65" s="44"/>
    </row>
    <row r="66" spans="1:9" x14ac:dyDescent="0.25">
      <c r="A66" s="63" t="s">
        <v>102</v>
      </c>
      <c r="B66" s="49" t="s">
        <v>134</v>
      </c>
      <c r="C66" s="64"/>
      <c r="D66" s="150"/>
      <c r="E66" s="64"/>
      <c r="F66" s="65"/>
      <c r="G66" s="66"/>
      <c r="H66" s="65"/>
      <c r="I66" s="44"/>
    </row>
    <row r="67" spans="1:9" x14ac:dyDescent="0.25">
      <c r="A67" s="83" t="s">
        <v>99</v>
      </c>
      <c r="B67" s="31" t="s">
        <v>135</v>
      </c>
      <c r="C67" s="32"/>
      <c r="D67" s="35"/>
      <c r="E67" s="32"/>
      <c r="F67" s="33"/>
      <c r="G67" s="34"/>
      <c r="H67" s="33"/>
      <c r="I67" s="35"/>
    </row>
    <row r="68" spans="1:9" x14ac:dyDescent="0.25">
      <c r="A68" s="151" t="s">
        <v>136</v>
      </c>
      <c r="B68" s="31" t="s">
        <v>137</v>
      </c>
      <c r="C68" s="32"/>
      <c r="D68" s="35"/>
      <c r="E68" s="32"/>
      <c r="F68" s="33"/>
      <c r="G68" s="34"/>
      <c r="H68" s="33"/>
      <c r="I68" s="35"/>
    </row>
    <row r="69" spans="1:9" x14ac:dyDescent="0.25">
      <c r="A69" s="24"/>
      <c r="B69" s="31" t="s">
        <v>138</v>
      </c>
      <c r="C69" s="32"/>
      <c r="D69" s="35"/>
      <c r="E69" s="32"/>
      <c r="F69" s="33"/>
      <c r="G69" s="34"/>
      <c r="H69" s="33"/>
      <c r="I69" s="35"/>
    </row>
    <row r="70" spans="1:9" x14ac:dyDescent="0.25">
      <c r="A70" s="24"/>
      <c r="B70" s="31" t="s">
        <v>139</v>
      </c>
      <c r="C70" s="32"/>
      <c r="D70" s="35"/>
      <c r="E70" s="32"/>
      <c r="F70" s="33"/>
      <c r="G70" s="34"/>
      <c r="H70" s="33"/>
      <c r="I70" s="35"/>
    </row>
    <row r="71" spans="1:9" x14ac:dyDescent="0.25">
      <c r="A71" s="24"/>
      <c r="B71" s="31" t="s">
        <v>140</v>
      </c>
      <c r="C71" s="32"/>
      <c r="D71" s="35"/>
      <c r="E71" s="32"/>
      <c r="F71" s="33"/>
      <c r="G71" s="34"/>
      <c r="H71" s="33"/>
      <c r="I71" s="35"/>
    </row>
    <row r="72" spans="1:9" x14ac:dyDescent="0.25">
      <c r="A72" s="24"/>
      <c r="B72" s="31" t="s">
        <v>141</v>
      </c>
      <c r="C72" s="32"/>
      <c r="D72" s="35"/>
      <c r="E72" s="32"/>
      <c r="F72" s="33"/>
      <c r="G72" s="34"/>
      <c r="H72" s="33"/>
      <c r="I72" s="44"/>
    </row>
    <row r="73" spans="1:9" x14ac:dyDescent="0.25">
      <c r="A73" s="24"/>
      <c r="B73" s="31" t="s">
        <v>142</v>
      </c>
      <c r="C73" s="32"/>
      <c r="D73" s="35"/>
      <c r="E73" s="32"/>
      <c r="F73" s="33"/>
      <c r="G73" s="34"/>
      <c r="H73" s="33"/>
      <c r="I73" s="35"/>
    </row>
    <row r="74" spans="1:9" x14ac:dyDescent="0.25">
      <c r="A74" s="24"/>
      <c r="B74" s="31" t="s">
        <v>143</v>
      </c>
      <c r="C74" s="32"/>
      <c r="D74" s="35"/>
      <c r="E74" s="32"/>
      <c r="F74" s="33"/>
      <c r="G74" s="34"/>
      <c r="H74" s="33"/>
      <c r="I74" s="35"/>
    </row>
    <row r="75" spans="1:9" x14ac:dyDescent="0.25">
      <c r="A75" s="24"/>
      <c r="B75" s="31" t="s">
        <v>144</v>
      </c>
      <c r="C75" s="32"/>
      <c r="D75" s="35"/>
      <c r="E75" s="32"/>
      <c r="F75" s="33"/>
      <c r="G75" s="34"/>
      <c r="H75" s="33"/>
      <c r="I75" s="35"/>
    </row>
    <row r="76" spans="1:9" x14ac:dyDescent="0.25">
      <c r="A76" s="24"/>
      <c r="B76" s="31" t="s">
        <v>145</v>
      </c>
      <c r="C76" s="32"/>
      <c r="D76" s="35"/>
      <c r="E76" s="32"/>
      <c r="F76" s="33"/>
      <c r="G76" s="34"/>
      <c r="H76" s="33"/>
      <c r="I76" s="35"/>
    </row>
    <row r="77" spans="1:9" x14ac:dyDescent="0.25">
      <c r="A77" s="24"/>
      <c r="B77" s="31" t="s">
        <v>146</v>
      </c>
      <c r="C77" s="32"/>
      <c r="D77" s="35"/>
      <c r="E77" s="32"/>
      <c r="F77" s="33"/>
      <c r="G77" s="34"/>
      <c r="H77" s="33"/>
      <c r="I77" s="35"/>
    </row>
    <row r="78" spans="1:9" x14ac:dyDescent="0.25">
      <c r="A78" s="24"/>
      <c r="B78" s="31" t="s">
        <v>155</v>
      </c>
      <c r="C78" s="32"/>
      <c r="D78" s="35"/>
      <c r="E78" s="32"/>
      <c r="F78" s="33"/>
      <c r="G78" s="34"/>
      <c r="H78" s="33"/>
      <c r="I78" s="35"/>
    </row>
    <row r="79" spans="1:9" x14ac:dyDescent="0.25">
      <c r="A79" s="27"/>
      <c r="B79" s="54"/>
      <c r="C79" s="38"/>
      <c r="D79" s="26"/>
      <c r="E79" s="38"/>
      <c r="F79" s="28"/>
      <c r="G79" s="39"/>
      <c r="H79" s="28"/>
      <c r="I79" s="35"/>
    </row>
    <row r="80" spans="1:9" x14ac:dyDescent="0.25">
      <c r="A80" s="67" t="s">
        <v>103</v>
      </c>
      <c r="B80" s="49" t="s">
        <v>104</v>
      </c>
      <c r="C80" s="64"/>
      <c r="D80" s="150"/>
      <c r="E80" s="64"/>
      <c r="F80" s="65"/>
      <c r="G80" s="66"/>
      <c r="H80" s="65"/>
      <c r="I80" s="35"/>
    </row>
    <row r="81" spans="1:9" x14ac:dyDescent="0.25">
      <c r="A81" s="24" t="s">
        <v>99</v>
      </c>
      <c r="B81" s="31" t="s">
        <v>147</v>
      </c>
      <c r="C81" s="32"/>
      <c r="D81" s="35"/>
      <c r="E81" s="32"/>
      <c r="F81" s="33"/>
      <c r="G81" s="34"/>
      <c r="H81" s="33"/>
      <c r="I81" s="35"/>
    </row>
    <row r="82" spans="1:9" x14ac:dyDescent="0.25">
      <c r="A82" s="24" t="s">
        <v>148</v>
      </c>
      <c r="B82" s="31" t="s">
        <v>149</v>
      </c>
      <c r="C82" s="32"/>
      <c r="D82" s="35"/>
      <c r="E82" s="32"/>
      <c r="F82" s="33"/>
      <c r="G82" s="34"/>
      <c r="H82" s="33"/>
      <c r="I82" s="35"/>
    </row>
    <row r="83" spans="1:9" x14ac:dyDescent="0.25">
      <c r="A83" s="24"/>
      <c r="B83" s="31" t="s">
        <v>150</v>
      </c>
      <c r="C83" s="32"/>
      <c r="D83" s="35"/>
      <c r="E83" s="32"/>
      <c r="F83" s="33"/>
      <c r="G83" s="34"/>
      <c r="H83" s="33"/>
      <c r="I83" s="35"/>
    </row>
    <row r="84" spans="1:9" x14ac:dyDescent="0.25">
      <c r="A84" s="24"/>
      <c r="B84" s="31" t="s">
        <v>151</v>
      </c>
      <c r="C84" s="32"/>
      <c r="D84" s="35"/>
      <c r="E84" s="32"/>
      <c r="F84" s="33"/>
      <c r="G84" s="34"/>
      <c r="H84" s="33"/>
      <c r="I84" s="35"/>
    </row>
    <row r="85" spans="1:9" x14ac:dyDescent="0.25">
      <c r="A85" s="24"/>
      <c r="B85" s="31" t="s">
        <v>152</v>
      </c>
      <c r="C85" s="32"/>
      <c r="D85" s="35"/>
      <c r="E85" s="32"/>
      <c r="F85" s="33"/>
      <c r="G85" s="34"/>
      <c r="H85" s="33"/>
      <c r="I85" s="35"/>
    </row>
    <row r="86" spans="1:9" x14ac:dyDescent="0.25">
      <c r="A86" s="24"/>
      <c r="B86" s="31" t="s">
        <v>153</v>
      </c>
      <c r="C86" s="32"/>
      <c r="D86" s="35"/>
      <c r="E86" s="32"/>
      <c r="F86" s="33"/>
      <c r="G86" s="34"/>
      <c r="H86" s="33"/>
      <c r="I86" s="35"/>
    </row>
    <row r="87" spans="1:9" x14ac:dyDescent="0.25">
      <c r="A87" s="24"/>
      <c r="B87" s="31" t="s">
        <v>156</v>
      </c>
      <c r="C87" s="32"/>
      <c r="D87" s="35"/>
      <c r="E87" s="32"/>
      <c r="F87" s="33"/>
      <c r="G87" s="34"/>
      <c r="H87" s="33"/>
      <c r="I87" s="35"/>
    </row>
    <row r="88" spans="1:9" x14ac:dyDescent="0.25">
      <c r="A88" s="27"/>
      <c r="B88" s="54"/>
      <c r="C88" s="38"/>
      <c r="D88" s="26"/>
      <c r="E88" s="38"/>
      <c r="F88" s="28"/>
      <c r="G88" s="39"/>
      <c r="H88" s="28"/>
      <c r="I88" s="35"/>
    </row>
    <row r="89" spans="1:9" x14ac:dyDescent="0.25">
      <c r="A89" s="45" t="s">
        <v>113</v>
      </c>
      <c r="B89" s="49" t="s">
        <v>115</v>
      </c>
      <c r="C89" s="41">
        <f>D89*7375.1*9</f>
        <v>7965.1080000000002</v>
      </c>
      <c r="D89" s="68">
        <v>0.12</v>
      </c>
      <c r="E89" s="41">
        <v>1744.47</v>
      </c>
      <c r="F89" s="68">
        <v>0.03</v>
      </c>
      <c r="G89" s="43">
        <f>C89-E89</f>
        <v>6220.6379999999999</v>
      </c>
      <c r="H89" s="47">
        <f>D89-F89</f>
        <v>0.09</v>
      </c>
      <c r="I89" s="44"/>
    </row>
    <row r="90" spans="1:9" x14ac:dyDescent="0.25">
      <c r="A90" s="40" t="s">
        <v>114</v>
      </c>
      <c r="B90" s="31" t="s">
        <v>116</v>
      </c>
      <c r="C90" s="32"/>
      <c r="D90" s="33"/>
      <c r="E90" s="32"/>
      <c r="F90" s="33"/>
      <c r="G90" s="34"/>
      <c r="H90" s="33"/>
      <c r="I90" s="35"/>
    </row>
    <row r="91" spans="1:9" x14ac:dyDescent="0.25">
      <c r="A91" s="70" t="s">
        <v>117</v>
      </c>
      <c r="B91" s="110" t="s">
        <v>106</v>
      </c>
      <c r="C91" s="41">
        <f>D91*7375.1*9</f>
        <v>66375.900000000009</v>
      </c>
      <c r="D91" s="68">
        <v>1</v>
      </c>
      <c r="E91" s="41">
        <v>64827.58</v>
      </c>
      <c r="F91" s="68">
        <v>0.98</v>
      </c>
      <c r="G91" s="43">
        <f>C91-E91</f>
        <v>1548.320000000007</v>
      </c>
      <c r="H91" s="47">
        <f>D91-F91</f>
        <v>2.0000000000000018E-2</v>
      </c>
      <c r="I91" s="44"/>
    </row>
    <row r="92" spans="1:9" x14ac:dyDescent="0.25">
      <c r="A92" s="40" t="s">
        <v>112</v>
      </c>
      <c r="B92" s="109"/>
      <c r="C92" s="32"/>
      <c r="D92" s="33"/>
      <c r="E92" s="32"/>
      <c r="F92" s="33"/>
      <c r="G92" s="34"/>
      <c r="H92" s="33"/>
      <c r="I92" s="35"/>
    </row>
    <row r="93" spans="1:9" x14ac:dyDescent="0.25">
      <c r="A93" s="45" t="s">
        <v>188</v>
      </c>
      <c r="B93" s="49" t="s">
        <v>84</v>
      </c>
      <c r="C93" s="41">
        <f>D93*7375.1*9</f>
        <v>7965.1080000000002</v>
      </c>
      <c r="D93" s="78">
        <v>0.12</v>
      </c>
      <c r="E93" s="41">
        <f>F93*9*7375.1</f>
        <v>0</v>
      </c>
      <c r="F93" s="47">
        <v>0</v>
      </c>
      <c r="G93" s="43">
        <f>C93-E93</f>
        <v>7965.1080000000002</v>
      </c>
      <c r="H93" s="47">
        <f>D93-F93</f>
        <v>0.12</v>
      </c>
      <c r="I93" s="44"/>
    </row>
    <row r="94" spans="1:9" x14ac:dyDescent="0.25">
      <c r="A94" s="53" t="s">
        <v>189</v>
      </c>
      <c r="B94" s="54"/>
      <c r="C94" s="50"/>
      <c r="D94" s="111"/>
      <c r="E94" s="55"/>
      <c r="F94" s="51"/>
      <c r="G94" s="52"/>
      <c r="H94" s="51"/>
      <c r="I94" s="44"/>
    </row>
    <row r="95" spans="1:9" x14ac:dyDescent="0.25">
      <c r="A95" s="45" t="s">
        <v>178</v>
      </c>
      <c r="B95" s="49" t="s">
        <v>84</v>
      </c>
      <c r="C95" s="41">
        <f>D95*7375.1*9</f>
        <v>66375.900000000009</v>
      </c>
      <c r="D95" s="78">
        <v>1</v>
      </c>
      <c r="E95" s="41">
        <f>F95*9*7375.1</f>
        <v>66375.900000000009</v>
      </c>
      <c r="F95" s="47">
        <v>1</v>
      </c>
      <c r="G95" s="43">
        <f>C95-E95</f>
        <v>0</v>
      </c>
      <c r="H95" s="47">
        <f>D95-F95</f>
        <v>0</v>
      </c>
      <c r="I95" s="44"/>
    </row>
    <row r="96" spans="1:9" x14ac:dyDescent="0.25">
      <c r="A96" s="40" t="s">
        <v>129</v>
      </c>
      <c r="B96" s="31"/>
      <c r="C96" s="50"/>
      <c r="D96" s="111"/>
      <c r="E96" s="50"/>
      <c r="F96" s="51"/>
      <c r="G96" s="52"/>
      <c r="H96" s="51"/>
      <c r="I96" s="44"/>
    </row>
    <row r="97" spans="1:9" x14ac:dyDescent="0.25">
      <c r="A97" s="53" t="s">
        <v>186</v>
      </c>
      <c r="B97" s="54"/>
      <c r="C97" s="55"/>
      <c r="D97" s="112"/>
      <c r="E97" s="55"/>
      <c r="F97" s="56"/>
      <c r="G97" s="57"/>
      <c r="H97" s="56"/>
      <c r="I97" s="44"/>
    </row>
    <row r="98" spans="1:9" x14ac:dyDescent="0.25">
      <c r="A98" s="70" t="s">
        <v>187</v>
      </c>
      <c r="B98" s="49" t="s">
        <v>84</v>
      </c>
      <c r="C98" s="41">
        <f>D98*7375.1*9</f>
        <v>49781.925000000003</v>
      </c>
      <c r="D98" s="157">
        <v>0.75</v>
      </c>
      <c r="E98" s="41">
        <f>F98*9*7375.1</f>
        <v>49781.925000000003</v>
      </c>
      <c r="F98" s="170">
        <v>0.75</v>
      </c>
      <c r="G98" s="43">
        <f>C98-E98</f>
        <v>0</v>
      </c>
      <c r="H98" s="47">
        <f>D98-F98</f>
        <v>0</v>
      </c>
      <c r="I98" s="44"/>
    </row>
    <row r="99" spans="1:9" x14ac:dyDescent="0.25">
      <c r="A99" s="159"/>
      <c r="B99" s="54"/>
      <c r="C99" s="55"/>
      <c r="D99" s="112"/>
      <c r="E99" s="55"/>
      <c r="F99" s="56"/>
      <c r="G99" s="57"/>
      <c r="H99" s="56"/>
      <c r="I99" s="44"/>
    </row>
    <row r="100" spans="1:9" x14ac:dyDescent="0.25">
      <c r="A100" s="70" t="s">
        <v>179</v>
      </c>
      <c r="B100" s="156" t="s">
        <v>84</v>
      </c>
      <c r="C100" s="41">
        <f>D100*7375.1*9</f>
        <v>15930.216</v>
      </c>
      <c r="D100" s="158">
        <v>0.24</v>
      </c>
      <c r="E100" s="41">
        <f>F100*9*7375.1</f>
        <v>15930.216000000002</v>
      </c>
      <c r="F100" s="158">
        <v>0.24</v>
      </c>
      <c r="G100" s="43">
        <f>C100-E100</f>
        <v>0</v>
      </c>
      <c r="H100" s="47">
        <f>D100-F100</f>
        <v>0</v>
      </c>
      <c r="I100" s="44"/>
    </row>
    <row r="101" spans="1:9" x14ac:dyDescent="0.25">
      <c r="A101" s="159" t="s">
        <v>167</v>
      </c>
      <c r="B101" s="156"/>
      <c r="C101" s="55"/>
      <c r="D101" s="75"/>
      <c r="E101" s="55"/>
      <c r="F101" s="75"/>
      <c r="G101" s="57"/>
      <c r="H101" s="56"/>
      <c r="I101" s="44"/>
    </row>
    <row r="102" spans="1:9" x14ac:dyDescent="0.25">
      <c r="A102" s="45" t="s">
        <v>180</v>
      </c>
      <c r="B102" s="49"/>
      <c r="C102" s="41">
        <f>D102*7375.1*9</f>
        <v>242272.035</v>
      </c>
      <c r="D102" s="68">
        <v>3.65</v>
      </c>
      <c r="E102" s="41">
        <f>F102*9*7375.1</f>
        <v>242272.03500000003</v>
      </c>
      <c r="F102" s="68">
        <v>3.65</v>
      </c>
      <c r="G102" s="43">
        <f>C102-E102</f>
        <v>0</v>
      </c>
      <c r="H102" s="47">
        <f>D102-F102</f>
        <v>0</v>
      </c>
      <c r="I102" s="44"/>
    </row>
    <row r="103" spans="1:9" x14ac:dyDescent="0.25">
      <c r="A103" s="40" t="s">
        <v>130</v>
      </c>
      <c r="B103" s="31"/>
      <c r="C103" s="79"/>
      <c r="D103" s="84"/>
      <c r="E103" s="50"/>
      <c r="F103" s="84"/>
      <c r="G103" s="52"/>
      <c r="H103" s="51"/>
      <c r="I103" s="44"/>
    </row>
    <row r="104" spans="1:9" x14ac:dyDescent="0.25">
      <c r="A104" s="72" t="s">
        <v>157</v>
      </c>
      <c r="B104" s="49"/>
      <c r="C104" s="71">
        <f>C19+C29+C44+C48+C51+C62+C89+C91+C93+C95+C102+C98+C100</f>
        <v>2104116.0299999998</v>
      </c>
      <c r="D104" s="71">
        <f t="shared" ref="D104:E104" si="7">D19+D29+D44+D48+D51+D62+D89+D91+D93+D95+D102+D98+D100</f>
        <v>31.7</v>
      </c>
      <c r="E104" s="71">
        <f t="shared" si="7"/>
        <v>2082408.1330000001</v>
      </c>
      <c r="F104" s="171">
        <f t="shared" ref="F104" si="8">F19+F29+F44+F48+F51+F62+F89+F91+F93+F95+F102+F98+F100</f>
        <v>31.38</v>
      </c>
      <c r="G104" s="43">
        <f>C104-E104</f>
        <v>21707.896999999648</v>
      </c>
      <c r="H104" s="47">
        <f>D104-F104</f>
        <v>0.32000000000000028</v>
      </c>
      <c r="I104" s="44"/>
    </row>
    <row r="105" spans="1:9" x14ac:dyDescent="0.25">
      <c r="A105" s="73" t="s">
        <v>158</v>
      </c>
      <c r="B105" s="54"/>
      <c r="C105" s="74"/>
      <c r="D105" s="75"/>
      <c r="E105" s="74"/>
      <c r="F105" s="75"/>
      <c r="G105" s="52"/>
      <c r="H105" s="51"/>
      <c r="I105" s="35"/>
    </row>
    <row r="106" spans="1:9" x14ac:dyDescent="0.25">
      <c r="A106" s="76" t="s">
        <v>131</v>
      </c>
      <c r="B106" s="31"/>
      <c r="C106" s="41">
        <f>C108+C111+C113+C115</f>
        <v>815759.81100000022</v>
      </c>
      <c r="D106" s="77">
        <f>D108+D111+D113+D115</f>
        <v>12.29</v>
      </c>
      <c r="E106" s="41">
        <f>E108+E111+E113+E115</f>
        <v>628765.06900000013</v>
      </c>
      <c r="F106" s="77">
        <f>F108+F111+F113+F115</f>
        <v>9.48</v>
      </c>
      <c r="G106" s="78">
        <f>C106-E106</f>
        <v>186994.74200000009</v>
      </c>
      <c r="H106" s="47">
        <f>D106-F106</f>
        <v>2.8099999999999987</v>
      </c>
      <c r="I106" s="35"/>
    </row>
    <row r="107" spans="1:9" x14ac:dyDescent="0.25">
      <c r="A107" s="76"/>
      <c r="B107" s="31"/>
      <c r="C107" s="79"/>
      <c r="D107" s="77"/>
      <c r="E107" s="80"/>
      <c r="F107" s="77"/>
      <c r="G107" s="81"/>
      <c r="H107" s="42"/>
      <c r="I107" s="35"/>
    </row>
    <row r="108" spans="1:9" x14ac:dyDescent="0.25">
      <c r="A108" s="63" t="s">
        <v>132</v>
      </c>
      <c r="B108" s="49" t="s">
        <v>119</v>
      </c>
      <c r="C108" s="41">
        <f>D108*7375.1*9</f>
        <v>232315.65000000002</v>
      </c>
      <c r="D108" s="96">
        <v>3.5</v>
      </c>
      <c r="E108" s="41">
        <v>96032.1</v>
      </c>
      <c r="F108" s="96">
        <v>1.45</v>
      </c>
      <c r="G108" s="97">
        <f>C108-E108</f>
        <v>136283.55000000002</v>
      </c>
      <c r="H108" s="82">
        <f>D108-F108</f>
        <v>2.0499999999999998</v>
      </c>
      <c r="I108" s="98"/>
    </row>
    <row r="109" spans="1:9" x14ac:dyDescent="0.25">
      <c r="A109" s="83" t="s">
        <v>105</v>
      </c>
      <c r="B109" s="31"/>
      <c r="C109" s="99"/>
      <c r="D109" s="100"/>
      <c r="E109" s="101"/>
      <c r="F109" s="100"/>
      <c r="G109" s="102"/>
      <c r="H109" s="85"/>
      <c r="I109" s="98"/>
    </row>
    <row r="110" spans="1:9" x14ac:dyDescent="0.25">
      <c r="A110" s="83" t="s">
        <v>118</v>
      </c>
      <c r="B110" s="31"/>
      <c r="C110" s="99"/>
      <c r="D110" s="100"/>
      <c r="E110" s="101"/>
      <c r="F110" s="100"/>
      <c r="G110" s="102"/>
      <c r="H110" s="85"/>
      <c r="I110" s="35"/>
    </row>
    <row r="111" spans="1:9" x14ac:dyDescent="0.25">
      <c r="A111" s="163" t="s">
        <v>168</v>
      </c>
      <c r="B111" s="160" t="s">
        <v>169</v>
      </c>
      <c r="C111" s="41">
        <f>D111*7375.1*9</f>
        <v>471932.64900000003</v>
      </c>
      <c r="D111" s="103">
        <v>7.11</v>
      </c>
      <c r="E111" s="41">
        <f>F111*9*7375.1</f>
        <v>471932.64900000003</v>
      </c>
      <c r="F111" s="103">
        <v>7.11</v>
      </c>
      <c r="G111" s="97">
        <f>C111-E111</f>
        <v>0</v>
      </c>
      <c r="H111" s="82">
        <f>D111-F111</f>
        <v>0</v>
      </c>
      <c r="I111" s="44"/>
    </row>
    <row r="112" spans="1:9" x14ac:dyDescent="0.25">
      <c r="A112" s="164"/>
      <c r="B112" s="165" t="s">
        <v>170</v>
      </c>
      <c r="C112" s="99"/>
      <c r="D112" s="100"/>
      <c r="E112" s="101"/>
      <c r="F112" s="100"/>
      <c r="G112" s="102"/>
      <c r="H112" s="85"/>
      <c r="I112" s="35"/>
    </row>
    <row r="113" spans="1:9" x14ac:dyDescent="0.25">
      <c r="A113" s="166" t="s">
        <v>173</v>
      </c>
      <c r="B113" s="160" t="s">
        <v>169</v>
      </c>
      <c r="C113" s="41">
        <f>D113*7375.1*9</f>
        <v>67703.418000000005</v>
      </c>
      <c r="D113" s="96">
        <v>1.02</v>
      </c>
      <c r="E113" s="41">
        <v>49118.15</v>
      </c>
      <c r="F113" s="96">
        <v>0.74</v>
      </c>
      <c r="G113" s="97">
        <f>C113-E113</f>
        <v>18585.268000000004</v>
      </c>
      <c r="H113" s="82">
        <f>D113-F113</f>
        <v>0.28000000000000003</v>
      </c>
      <c r="I113" s="98"/>
    </row>
    <row r="114" spans="1:9" x14ac:dyDescent="0.25">
      <c r="A114" s="167" t="s">
        <v>190</v>
      </c>
      <c r="B114" s="165" t="s">
        <v>170</v>
      </c>
      <c r="C114" s="104"/>
      <c r="D114" s="105"/>
      <c r="E114" s="106"/>
      <c r="F114" s="105"/>
      <c r="G114" s="107"/>
      <c r="H114" s="86"/>
      <c r="I114" s="169"/>
    </row>
    <row r="115" spans="1:9" x14ac:dyDescent="0.25">
      <c r="A115" s="113" t="s">
        <v>133</v>
      </c>
      <c r="B115" s="49" t="s">
        <v>109</v>
      </c>
      <c r="C115" s="41">
        <f>D115*7375.1*9</f>
        <v>43808.094000000005</v>
      </c>
      <c r="D115" s="114">
        <v>0.66</v>
      </c>
      <c r="E115" s="41">
        <v>11682.17</v>
      </c>
      <c r="F115" s="114">
        <v>0.18</v>
      </c>
      <c r="G115" s="115">
        <f>C115-E115</f>
        <v>32125.924000000006</v>
      </c>
      <c r="H115" s="82">
        <f>D115-F115</f>
        <v>0.48000000000000004</v>
      </c>
      <c r="I115" s="44"/>
    </row>
    <row r="116" spans="1:9" x14ac:dyDescent="0.25">
      <c r="A116" s="83" t="s">
        <v>171</v>
      </c>
      <c r="B116" s="109"/>
      <c r="C116" s="99"/>
      <c r="D116" s="100"/>
      <c r="E116" s="101"/>
      <c r="F116" s="100"/>
      <c r="G116" s="102"/>
      <c r="H116" s="85"/>
      <c r="I116" s="35"/>
    </row>
    <row r="117" spans="1:9" x14ac:dyDescent="0.25">
      <c r="A117" s="83" t="s">
        <v>172</v>
      </c>
      <c r="B117" s="109"/>
      <c r="C117" s="108"/>
      <c r="D117" s="69"/>
      <c r="E117" s="50"/>
      <c r="F117" s="69"/>
      <c r="G117" s="52"/>
      <c r="H117" s="51"/>
      <c r="I117" s="35"/>
    </row>
    <row r="118" spans="1:9" x14ac:dyDescent="0.25">
      <c r="A118" s="45" t="s">
        <v>107</v>
      </c>
      <c r="B118" s="88"/>
      <c r="C118" s="87">
        <f>C104+C106</f>
        <v>2919875.841</v>
      </c>
      <c r="D118" s="68">
        <f>D104+D106</f>
        <v>43.989999999999995</v>
      </c>
      <c r="E118" s="87">
        <f>E104+E106</f>
        <v>2711173.2020000005</v>
      </c>
      <c r="F118" s="68">
        <f>F104+F106</f>
        <v>40.86</v>
      </c>
      <c r="G118" s="78">
        <f>C118-E118</f>
        <v>208702.6389999995</v>
      </c>
      <c r="H118" s="47">
        <f>D118-F118</f>
        <v>3.1299999999999955</v>
      </c>
      <c r="I118" s="35"/>
    </row>
    <row r="119" spans="1:9" ht="15.75" thickBot="1" x14ac:dyDescent="0.3">
      <c r="A119" s="89" t="s">
        <v>159</v>
      </c>
      <c r="B119" s="90"/>
      <c r="C119" s="89"/>
      <c r="D119" s="91"/>
      <c r="E119" s="89"/>
      <c r="F119" s="91"/>
      <c r="G119" s="93"/>
      <c r="H119" s="92"/>
      <c r="I119" s="35"/>
    </row>
    <row r="120" spans="1:9" x14ac:dyDescent="0.25">
      <c r="A120" s="4"/>
      <c r="B120" s="4"/>
      <c r="C120" s="4"/>
      <c r="D120" s="35"/>
      <c r="E120" s="4"/>
      <c r="F120" s="4"/>
      <c r="G120" s="4"/>
      <c r="H120" s="4"/>
      <c r="I120" s="35"/>
    </row>
    <row r="121" spans="1:9" ht="15.75" x14ac:dyDescent="0.25">
      <c r="A121" s="3" t="s">
        <v>181</v>
      </c>
      <c r="B121" s="3"/>
      <c r="C121" s="3"/>
      <c r="D121" s="35"/>
      <c r="E121" s="3"/>
      <c r="F121" s="3"/>
      <c r="G121" s="3"/>
      <c r="H121" s="3"/>
      <c r="I121" s="35"/>
    </row>
    <row r="122" spans="1:9" ht="15.75" x14ac:dyDescent="0.25">
      <c r="A122" s="3" t="s">
        <v>3</v>
      </c>
      <c r="B122" s="3"/>
      <c r="C122" s="3"/>
      <c r="D122" s="35"/>
      <c r="E122" s="3"/>
      <c r="F122" s="3"/>
      <c r="G122" s="146"/>
      <c r="H122" s="3"/>
      <c r="I122" s="3"/>
    </row>
    <row r="123" spans="1:9" ht="15.75" x14ac:dyDescent="0.25">
      <c r="A123" s="3"/>
      <c r="B123" s="3"/>
      <c r="C123" s="3"/>
      <c r="D123" s="35"/>
      <c r="E123" s="3"/>
      <c r="F123" s="3"/>
      <c r="G123" s="146"/>
      <c r="H123" s="3"/>
      <c r="I123" s="3"/>
    </row>
    <row r="124" spans="1:9" ht="15.75" x14ac:dyDescent="0.25">
      <c r="A124" s="3"/>
      <c r="B124" s="3"/>
      <c r="C124" s="3"/>
      <c r="D124" s="35"/>
      <c r="E124" s="3"/>
      <c r="F124" s="3"/>
      <c r="G124" s="146"/>
      <c r="H124" s="3"/>
      <c r="I124" s="3"/>
    </row>
    <row r="125" spans="1:9" x14ac:dyDescent="0.25">
      <c r="G125" s="133"/>
    </row>
    <row r="126" spans="1:9" x14ac:dyDescent="0.25">
      <c r="G126" s="133"/>
    </row>
    <row r="127" spans="1:9" x14ac:dyDescent="0.25">
      <c r="G127" s="133"/>
    </row>
    <row r="128" spans="1:9" x14ac:dyDescent="0.25">
      <c r="F128" s="154"/>
      <c r="G128" s="155"/>
      <c r="H128" s="155"/>
      <c r="I128" s="155"/>
    </row>
    <row r="129" spans="5:9" x14ac:dyDescent="0.25">
      <c r="F129" s="154"/>
      <c r="G129" s="155"/>
      <c r="H129" s="155"/>
      <c r="I129" s="155"/>
    </row>
    <row r="130" spans="5:9" x14ac:dyDescent="0.25">
      <c r="F130" s="154"/>
      <c r="G130" s="155"/>
      <c r="H130" s="155"/>
      <c r="I130" s="155"/>
    </row>
    <row r="131" spans="5:9" x14ac:dyDescent="0.25">
      <c r="F131" s="154"/>
      <c r="G131" s="155"/>
      <c r="H131" s="154"/>
      <c r="I131" s="155"/>
    </row>
    <row r="132" spans="5:9" x14ac:dyDescent="0.25">
      <c r="I132" s="133"/>
    </row>
    <row r="133" spans="5:9" x14ac:dyDescent="0.25">
      <c r="I133" s="133"/>
    </row>
    <row r="134" spans="5:9" ht="15.75" x14ac:dyDescent="0.25">
      <c r="E134" s="3"/>
      <c r="F134" s="3"/>
      <c r="G134" s="146"/>
      <c r="H134" s="3"/>
    </row>
    <row r="135" spans="5:9" ht="15.75" x14ac:dyDescent="0.25">
      <c r="E135" s="3"/>
      <c r="F135" s="3"/>
      <c r="G135" s="146"/>
      <c r="H135" s="3"/>
      <c r="I135" s="153"/>
    </row>
    <row r="136" spans="5:9" ht="15.75" x14ac:dyDescent="0.25">
      <c r="E136" s="3"/>
      <c r="F136" s="3"/>
      <c r="G136" s="146"/>
      <c r="H136" s="3"/>
      <c r="I136" s="133"/>
    </row>
    <row r="137" spans="5:9" x14ac:dyDescent="0.25">
      <c r="G137" s="133"/>
      <c r="I137" s="133"/>
    </row>
    <row r="138" spans="5:9" x14ac:dyDescent="0.25">
      <c r="G138" s="133"/>
      <c r="I138" s="133"/>
    </row>
    <row r="139" spans="5:9" x14ac:dyDescent="0.25">
      <c r="G139" s="133"/>
      <c r="I139" s="133"/>
    </row>
    <row r="140" spans="5:9" x14ac:dyDescent="0.25">
      <c r="F140" s="154"/>
      <c r="G140" s="133"/>
      <c r="H140" s="155"/>
    </row>
    <row r="141" spans="5:9" x14ac:dyDescent="0.25">
      <c r="F141" s="154"/>
      <c r="G141" s="133"/>
      <c r="H141" s="155"/>
    </row>
    <row r="142" spans="5:9" x14ac:dyDescent="0.25">
      <c r="F142" s="154"/>
      <c r="G142" s="133"/>
      <c r="H142" s="155"/>
    </row>
    <row r="143" spans="5:9" x14ac:dyDescent="0.25">
      <c r="F143" s="154"/>
      <c r="G143" s="155"/>
      <c r="H143" s="154"/>
    </row>
    <row r="144" spans="5:9" x14ac:dyDescent="0.25">
      <c r="G144" s="133"/>
      <c r="H144" s="133"/>
    </row>
    <row r="145" spans="7:7" x14ac:dyDescent="0.25">
      <c r="G145" s="133"/>
    </row>
    <row r="146" spans="7:7" x14ac:dyDescent="0.25">
      <c r="G146" s="133"/>
    </row>
    <row r="148" spans="7:7" x14ac:dyDescent="0.25">
      <c r="G148" s="153"/>
    </row>
    <row r="149" spans="7:7" x14ac:dyDescent="0.25">
      <c r="G149" s="133"/>
    </row>
    <row r="150" spans="7:7" x14ac:dyDescent="0.25">
      <c r="G150" s="133"/>
    </row>
    <row r="151" spans="7:7" x14ac:dyDescent="0.25">
      <c r="G151" s="153"/>
    </row>
    <row r="153" spans="7:7" x14ac:dyDescent="0.25">
      <c r="G153" s="153"/>
    </row>
    <row r="154" spans="7:7" x14ac:dyDescent="0.25">
      <c r="G154" s="153"/>
    </row>
    <row r="157" spans="7:7" x14ac:dyDescent="0.25">
      <c r="G157" s="133"/>
    </row>
    <row r="158" spans="7:7" x14ac:dyDescent="0.25">
      <c r="G158" s="153"/>
    </row>
    <row r="159" spans="7:7" x14ac:dyDescent="0.25">
      <c r="G159" s="153"/>
    </row>
  </sheetData>
  <pageMargins left="0" right="0" top="0" bottom="0" header="0.31496062992125984" footer="0.31496062992125984"/>
  <pageSetup paperSize="9" scale="2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 застр</vt:lpstr>
      <vt:lpstr>2019 УК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2023-07-28T03:58:51Z</dcterms:modified>
</cp:coreProperties>
</file>