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6957A8DF-B75C-47AF-AEFC-CACE8EB0BEC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8 застр" sheetId="10" r:id="rId1"/>
    <sheet name="2018 УК" sheetId="1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4" i="14" l="1"/>
  <c r="W20" i="14"/>
  <c r="S20" i="14"/>
  <c r="O20" i="14"/>
  <c r="Q20" i="14"/>
  <c r="P20" i="14"/>
  <c r="M20" i="14" l="1"/>
  <c r="N20" i="14"/>
  <c r="E119" i="14" l="1"/>
  <c r="E117" i="14"/>
  <c r="E115" i="14"/>
  <c r="E110" i="14" s="1"/>
  <c r="E106" i="14"/>
  <c r="E104" i="14"/>
  <c r="E102" i="14"/>
  <c r="E99" i="14"/>
  <c r="E97" i="14"/>
  <c r="G97" i="14" s="1"/>
  <c r="E95" i="14"/>
  <c r="E93" i="14"/>
  <c r="E91" i="14"/>
  <c r="E62" i="14"/>
  <c r="E51" i="14"/>
  <c r="E48" i="14"/>
  <c r="E44" i="14"/>
  <c r="E29" i="14"/>
  <c r="E108" i="14" s="1"/>
  <c r="E19" i="14"/>
  <c r="C119" i="14"/>
  <c r="C117" i="14"/>
  <c r="C115" i="14"/>
  <c r="C112" i="14"/>
  <c r="G112" i="14" s="1"/>
  <c r="C106" i="14"/>
  <c r="G106" i="14" s="1"/>
  <c r="C104" i="14"/>
  <c r="G104" i="14" s="1"/>
  <c r="C102" i="14"/>
  <c r="C99" i="14"/>
  <c r="C97" i="14"/>
  <c r="C95" i="14"/>
  <c r="G95" i="14" s="1"/>
  <c r="C93" i="14"/>
  <c r="C91" i="14"/>
  <c r="G91" i="14" s="1"/>
  <c r="C89" i="14"/>
  <c r="G89" i="14" s="1"/>
  <c r="C62" i="14"/>
  <c r="G62" i="14" s="1"/>
  <c r="C51" i="14"/>
  <c r="C44" i="14"/>
  <c r="C29" i="14"/>
  <c r="C19" i="14"/>
  <c r="H119" i="14"/>
  <c r="H117" i="14"/>
  <c r="H115" i="14"/>
  <c r="H112" i="14"/>
  <c r="F110" i="14"/>
  <c r="D110" i="14"/>
  <c r="F108" i="14"/>
  <c r="H106" i="14"/>
  <c r="H104" i="14"/>
  <c r="H102" i="14"/>
  <c r="G102" i="14"/>
  <c r="H99" i="14"/>
  <c r="H97" i="14"/>
  <c r="H95" i="14"/>
  <c r="H93" i="14"/>
  <c r="G93" i="14"/>
  <c r="H91" i="14"/>
  <c r="H89" i="14"/>
  <c r="H62" i="14"/>
  <c r="H51" i="14"/>
  <c r="D48" i="14"/>
  <c r="D108" i="14" s="1"/>
  <c r="H44" i="14"/>
  <c r="G44" i="14"/>
  <c r="W29" i="14"/>
  <c r="V29" i="14"/>
  <c r="U29" i="14"/>
  <c r="T29" i="14"/>
  <c r="S29" i="14"/>
  <c r="Q29" i="14"/>
  <c r="P29" i="14"/>
  <c r="O29" i="14"/>
  <c r="N29" i="14"/>
  <c r="M29" i="14"/>
  <c r="L29" i="14"/>
  <c r="H29" i="14"/>
  <c r="W28" i="14"/>
  <c r="W27" i="14" s="1"/>
  <c r="V28" i="14"/>
  <c r="V27" i="14" s="1"/>
  <c r="U28" i="14"/>
  <c r="U27" i="14" s="1"/>
  <c r="T28" i="14"/>
  <c r="T27" i="14" s="1"/>
  <c r="S28" i="14"/>
  <c r="S27" i="14" s="1"/>
  <c r="L28" i="14"/>
  <c r="R25" i="14"/>
  <c r="R24" i="14"/>
  <c r="W23" i="14"/>
  <c r="V23" i="14"/>
  <c r="U23" i="14"/>
  <c r="T23" i="14"/>
  <c r="S23" i="14"/>
  <c r="Q23" i="14"/>
  <c r="P23" i="14"/>
  <c r="O23" i="14"/>
  <c r="N23" i="14"/>
  <c r="M23" i="14"/>
  <c r="L23" i="14"/>
  <c r="R21" i="14"/>
  <c r="R20" i="14"/>
  <c r="R19" i="14" s="1"/>
  <c r="Q28" i="14"/>
  <c r="P19" i="14"/>
  <c r="O28" i="14"/>
  <c r="N19" i="14"/>
  <c r="M28" i="14"/>
  <c r="W19" i="14"/>
  <c r="V19" i="14"/>
  <c r="U19" i="14"/>
  <c r="T19" i="14"/>
  <c r="S19" i="14"/>
  <c r="Q19" i="14"/>
  <c r="O19" i="14"/>
  <c r="M19" i="14"/>
  <c r="L19" i="14"/>
  <c r="H19" i="14"/>
  <c r="R17" i="14"/>
  <c r="R29" i="14" s="1"/>
  <c r="R16" i="14"/>
  <c r="W15" i="14"/>
  <c r="V15" i="14"/>
  <c r="U15" i="14"/>
  <c r="T15" i="14"/>
  <c r="S15" i="14"/>
  <c r="Q15" i="14"/>
  <c r="P15" i="14"/>
  <c r="O15" i="14"/>
  <c r="N15" i="14"/>
  <c r="M15" i="14"/>
  <c r="L15" i="14"/>
  <c r="B10" i="14"/>
  <c r="W29" i="10"/>
  <c r="V29" i="10"/>
  <c r="U29" i="10"/>
  <c r="T29" i="10"/>
  <c r="S29" i="10"/>
  <c r="S27" i="10" s="1"/>
  <c r="Q29" i="10"/>
  <c r="P29" i="10"/>
  <c r="O29" i="10"/>
  <c r="N29" i="10"/>
  <c r="M29" i="10"/>
  <c r="L29" i="10"/>
  <c r="W28" i="10"/>
  <c r="W27" i="10" s="1"/>
  <c r="V28" i="10"/>
  <c r="U28" i="10"/>
  <c r="U27" i="10" s="1"/>
  <c r="T28" i="10"/>
  <c r="S28" i="10"/>
  <c r="L28" i="10"/>
  <c r="R25" i="10"/>
  <c r="R24" i="10"/>
  <c r="R23" i="10" s="1"/>
  <c r="W23" i="10"/>
  <c r="V23" i="10"/>
  <c r="U23" i="10"/>
  <c r="T23" i="10"/>
  <c r="S23" i="10"/>
  <c r="Q23" i="10"/>
  <c r="P23" i="10"/>
  <c r="O23" i="10"/>
  <c r="N23" i="10"/>
  <c r="M23" i="10"/>
  <c r="L23" i="10"/>
  <c r="R21" i="10"/>
  <c r="R20" i="10"/>
  <c r="R19" i="10" s="1"/>
  <c r="Q20" i="10"/>
  <c r="Q28" i="10" s="1"/>
  <c r="P20" i="10"/>
  <c r="P19" i="10" s="1"/>
  <c r="O20" i="10"/>
  <c r="O28" i="10" s="1"/>
  <c r="N20" i="10"/>
  <c r="N19" i="10" s="1"/>
  <c r="M20" i="10"/>
  <c r="M28" i="10" s="1"/>
  <c r="W19" i="10"/>
  <c r="V19" i="10"/>
  <c r="U19" i="10"/>
  <c r="T19" i="10"/>
  <c r="S19" i="10"/>
  <c r="Q19" i="10"/>
  <c r="M19" i="10"/>
  <c r="L19" i="10"/>
  <c r="R17" i="10"/>
  <c r="R16" i="10"/>
  <c r="R28" i="10" s="1"/>
  <c r="W15" i="10"/>
  <c r="V15" i="10"/>
  <c r="U15" i="10"/>
  <c r="T15" i="10"/>
  <c r="S15" i="10"/>
  <c r="Q15" i="10"/>
  <c r="P15" i="10"/>
  <c r="O15" i="10"/>
  <c r="N15" i="10"/>
  <c r="M15" i="10"/>
  <c r="L15" i="10"/>
  <c r="T27" i="10" l="1"/>
  <c r="G51" i="14"/>
  <c r="R29" i="10"/>
  <c r="H48" i="14"/>
  <c r="R15" i="10"/>
  <c r="V27" i="10"/>
  <c r="O19" i="10"/>
  <c r="C48" i="14"/>
  <c r="G48" i="14" s="1"/>
  <c r="G99" i="14"/>
  <c r="G19" i="14"/>
  <c r="G119" i="14"/>
  <c r="R15" i="14"/>
  <c r="Q27" i="14"/>
  <c r="R23" i="14"/>
  <c r="L27" i="14"/>
  <c r="H110" i="14"/>
  <c r="G115" i="14"/>
  <c r="M27" i="10"/>
  <c r="O27" i="10"/>
  <c r="Q27" i="10"/>
  <c r="L27" i="10"/>
  <c r="R28" i="14"/>
  <c r="R27" i="14" s="1"/>
  <c r="O27" i="14"/>
  <c r="M27" i="14"/>
  <c r="G117" i="14"/>
  <c r="E122" i="14"/>
  <c r="L31" i="14" s="1"/>
  <c r="L36" i="14" s="1"/>
  <c r="L39" i="14" s="1"/>
  <c r="F122" i="14"/>
  <c r="C110" i="14"/>
  <c r="G110" i="14" s="1"/>
  <c r="L32" i="14"/>
  <c r="D122" i="14"/>
  <c r="H108" i="14"/>
  <c r="N28" i="14"/>
  <c r="N27" i="14" s="1"/>
  <c r="P28" i="14"/>
  <c r="P27" i="14" s="1"/>
  <c r="G29" i="14"/>
  <c r="R27" i="10"/>
  <c r="N28" i="10"/>
  <c r="N27" i="10" s="1"/>
  <c r="P28" i="10"/>
  <c r="P27" i="10" s="1"/>
  <c r="C108" i="14" l="1"/>
  <c r="H122" i="14"/>
  <c r="C122" i="14"/>
  <c r="G122" i="14" s="1"/>
  <c r="G108" i="14"/>
  <c r="E119" i="10" l="1"/>
  <c r="E117" i="10"/>
  <c r="E115" i="10"/>
  <c r="E112" i="10"/>
  <c r="E106" i="10"/>
  <c r="E104" i="10"/>
  <c r="E102" i="10"/>
  <c r="E99" i="10"/>
  <c r="E97" i="10"/>
  <c r="E95" i="10"/>
  <c r="E89" i="10"/>
  <c r="E62" i="10"/>
  <c r="E51" i="10"/>
  <c r="E48" i="10"/>
  <c r="E44" i="10"/>
  <c r="E29" i="10"/>
  <c r="E19" i="10"/>
  <c r="C119" i="10"/>
  <c r="C117" i="10"/>
  <c r="C115" i="10"/>
  <c r="C112" i="10"/>
  <c r="C106" i="10"/>
  <c r="C104" i="10"/>
  <c r="C102" i="10"/>
  <c r="C99" i="10"/>
  <c r="C97" i="10"/>
  <c r="C95" i="10"/>
  <c r="C93" i="10"/>
  <c r="C91" i="10"/>
  <c r="C89" i="10"/>
  <c r="C62" i="10"/>
  <c r="C51" i="10"/>
  <c r="C44" i="10"/>
  <c r="C29" i="10"/>
  <c r="C19" i="10"/>
  <c r="D48" i="10" l="1"/>
  <c r="C48" i="10" s="1"/>
  <c r="E110" i="10" l="1"/>
  <c r="G102" i="10"/>
  <c r="G93" i="10"/>
  <c r="G29" i="10"/>
  <c r="G119" i="10"/>
  <c r="G117" i="10"/>
  <c r="G115" i="10"/>
  <c r="G112" i="10"/>
  <c r="G106" i="10"/>
  <c r="G91" i="10"/>
  <c r="H119" i="10"/>
  <c r="H117" i="10"/>
  <c r="H115" i="10"/>
  <c r="H112" i="10"/>
  <c r="F110" i="10"/>
  <c r="D110" i="10"/>
  <c r="F108" i="10"/>
  <c r="D108" i="10"/>
  <c r="H106" i="10"/>
  <c r="H104" i="10"/>
  <c r="H102" i="10"/>
  <c r="H99" i="10"/>
  <c r="H97" i="10"/>
  <c r="H95" i="10"/>
  <c r="H93" i="10"/>
  <c r="H91" i="10"/>
  <c r="H89" i="10"/>
  <c r="G89" i="10"/>
  <c r="H62" i="10"/>
  <c r="H51" i="10"/>
  <c r="H48" i="10"/>
  <c r="H44" i="10"/>
  <c r="H29" i="10"/>
  <c r="H19" i="10"/>
  <c r="B10" i="10"/>
  <c r="D122" i="10" l="1"/>
  <c r="G97" i="10"/>
  <c r="G51" i="10"/>
  <c r="G48" i="10"/>
  <c r="F122" i="10"/>
  <c r="H122" i="10" s="1"/>
  <c r="H110" i="10"/>
  <c r="G104" i="10"/>
  <c r="G99" i="10"/>
  <c r="G95" i="10"/>
  <c r="G62" i="10"/>
  <c r="G44" i="10"/>
  <c r="E108" i="10"/>
  <c r="E122" i="10" s="1"/>
  <c r="L31" i="10" s="1"/>
  <c r="C108" i="10"/>
  <c r="H108" i="10"/>
  <c r="G19" i="10"/>
  <c r="C110" i="10"/>
  <c r="G110" i="10" s="1"/>
  <c r="L36" i="10" l="1"/>
  <c r="L39" i="10" s="1"/>
  <c r="L32" i="10"/>
  <c r="C122" i="10"/>
  <c r="G122" i="10" s="1"/>
  <c r="G108" i="10"/>
</calcChain>
</file>

<file path=xl/sharedStrings.xml><?xml version="1.0" encoding="utf-8"?>
<sst xmlns="http://schemas.openxmlformats.org/spreadsheetml/2006/main" count="554" uniqueCount="205">
  <si>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</si>
  <si>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</si>
  <si>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</si>
  <si>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</si>
  <si>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</si>
  <si>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</si>
  <si>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</si>
  <si>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</si>
  <si>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</si>
  <si>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</si>
  <si>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</si>
  <si>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</si>
  <si>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</si>
  <si>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</si>
  <si>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</si>
  <si>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</si>
  <si>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</si>
  <si>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</si>
  <si>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</si>
  <si>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</si>
  <si>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</si>
  <si>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</si>
  <si>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</si>
  <si>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</si>
  <si>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</si>
  <si>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</si>
  <si>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</si>
  <si>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</si>
  <si>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</si>
  <si>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</si>
  <si>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</si>
  <si>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</si>
  <si>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</si>
  <si>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</si>
  <si>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</si>
  <si>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</si>
  <si>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</si>
  <si>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</si>
  <si>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</si>
  <si>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</si>
  <si>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</si>
  <si>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</si>
  <si>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</si>
  <si>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</si>
  <si>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</si>
  <si>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</si>
  <si>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</si>
  <si>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</si>
  <si>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</si>
  <si>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</si>
  <si>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</si>
  <si>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</si>
  <si>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</si>
  <si>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</si>
  <si>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</si>
  <si>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</si>
  <si>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</si>
  <si>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</si>
  <si>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</si>
  <si>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</si>
  <si>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</si>
  <si>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</si>
  <si>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</si>
  <si>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</si>
  <si>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</si>
  <si>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</si>
  <si>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</si>
  <si>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</si>
  <si>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</si>
  <si>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</si>
  <si>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</si>
  <si>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</si>
  <si>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</si>
  <si>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</si>
  <si>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</si>
  <si>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</si>
  <si>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</si>
  <si>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</si>
  <si>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</si>
  <si>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</si>
  <si>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</si>
  <si>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</si>
  <si>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</si>
  <si>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</si>
  <si>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</si>
  <si>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</si>
  <si>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</si>
  <si>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</si>
  <si>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</si>
  <si>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</si>
  <si>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</si>
  <si>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</si>
  <si>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</si>
  <si>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</si>
  <si>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</si>
  <si>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</si>
  <si>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</si>
  <si>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</si>
  <si>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</si>
  <si>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</si>
  <si>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</si>
  <si>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</si>
  <si>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</si>
  <si>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</si>
  <si>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</si>
  <si>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</si>
  <si>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</si>
  <si>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</si>
  <si>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</si>
  <si>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</si>
  <si>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</si>
  <si>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</si>
  <si>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</si>
  <si>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</si>
  <si>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</si>
  <si>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</si>
  <si>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</si>
  <si>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</si>
  <si>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</si>
  <si>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</si>
  <si>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</si>
  <si>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</si>
  <si>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</si>
  <si>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</si>
  <si>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</si>
  <si>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</si>
  <si>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</si>
  <si>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</si>
  <si>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</si>
  <si>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</si>
  <si>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</si>
  <si>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</si>
  <si>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</si>
  <si>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</si>
  <si>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</si>
  <si>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</si>
  <si>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</si>
  <si>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</si>
  <si>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13. Обслуживание водонагревателя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</si>
  <si>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</si>
  <si>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</si>
  <si>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</si>
  <si>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</si>
  <si>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</si>
  <si>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</si>
  <si>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</si>
  <si>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</si>
  <si>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</si>
  <si>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</si>
  <si>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</si>
  <si>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</si>
  <si>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</si>
  <si>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</si>
  <si>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</si>
  <si>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</si>
  <si>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</si>
  <si>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</si>
  <si>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</si>
  <si>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</si>
  <si>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</si>
  <si>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</si>
  <si>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</si>
  <si>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</si>
  <si>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</si>
  <si>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</si>
  <si>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</si>
  <si>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</si>
  <si>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</si>
  <si>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</si>
  <si>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</si>
  <si>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</si>
  <si>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</si>
  <si>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</si>
  <si>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</si>
  <si>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>15. Услуги и работы по управлению</t>
  </si>
  <si>
    <t>Задолженность на 31.12.2018г.</t>
  </si>
  <si>
    <t>Остаток д/ср-в на 31.12.2018г</t>
  </si>
  <si>
    <t>(подогрев)</t>
  </si>
  <si>
    <t xml:space="preserve">                           о деятельности за отчетный период с 01.07.2018г. по 31.08.2018 г.</t>
  </si>
  <si>
    <t xml:space="preserve">                     по многоквартирному дому, расположенному по адресу:  Лобачевского, 71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</si>
  <si>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</si>
  <si>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</si>
  <si>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</si>
  <si>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</si>
  <si>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ХВ,пожаротушения,автоматики ИТП</t>
  </si>
  <si>
    <t xml:space="preserve">14. Обслуживание 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</si>
  <si>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</si>
  <si>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</si>
  <si>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</si>
  <si>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</si>
  <si>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</si>
  <si>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</si>
  <si>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калиток, ворот,в/наблюд</t>
  </si>
  <si>
    <t>3. Тех.обслуж. шлагбаумов,</t>
  </si>
  <si>
    <t>Остаток д/ср-в на 01.07.2018г</t>
  </si>
  <si>
    <t>Задолженность на 01.07.2018г.</t>
  </si>
  <si>
    <t>Начислено  с 01.07.18 по 31.08.18</t>
  </si>
  <si>
    <t>Оплачено  с 01.07.18 по 31.08.18</t>
  </si>
  <si>
    <t>Задолженность на 31.08.2018г.</t>
  </si>
  <si>
    <t>Остаток д/ср-в на 31.08.2018г</t>
  </si>
  <si>
    <t xml:space="preserve">                           о деятельности за отчетный период с 01.09.2018г. по 31.12.2018 г.</t>
  </si>
  <si>
    <t>Остаток д/ср-в на 01.09.2018г</t>
  </si>
  <si>
    <t>Задолженность на 01.09.2018г.</t>
  </si>
  <si>
    <t>Начислено  с 01.09.18 по 31.12.18</t>
  </si>
  <si>
    <t>Оплачено  с 01.09.18 по 31.12.18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</si>
</sst>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1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4F55-4423-4BA1-9223-50DB8DC0045B}">
  <sheetPr>
    <pageSetUpPr fitToPage="1"/>
  </sheetPr>
  <dimension ref="A1:W163"/>
  <sheetViews>
    <sheetView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4" max="244" width="23.140625" customWidth="1"/>
    <col min="245" max="245" width="42.85546875" customWidth="1"/>
    <col min="247" max="247" width="11.28515625" customWidth="1"/>
    <col min="248" max="248" width="12.85546875" customWidth="1"/>
    <col min="249" max="249" width="12.140625" customWidth="1"/>
    <col min="250" max="250" width="11.7109375" customWidth="1"/>
    <col min="251" max="251" width="11.42578125" customWidth="1"/>
    <col min="252" max="252" width="12.7109375" customWidth="1"/>
    <col min="253" max="253" width="4.140625" customWidth="1"/>
    <col min="254" max="254" width="45.28515625" customWidth="1"/>
    <col min="255" max="255" width="14.85546875" customWidth="1"/>
    <col min="256" max="256" width="12.28515625" customWidth="1"/>
    <col min="257" max="258" width="11.140625" customWidth="1"/>
    <col min="259" max="259" width="12.42578125" customWidth="1"/>
    <col min="260" max="260" width="11.42578125" customWidth="1"/>
    <col min="261" max="261" width="13.5703125" customWidth="1"/>
    <col min="500" max="500" width="23.140625" customWidth="1"/>
    <col min="501" max="501" width="42.85546875" customWidth="1"/>
    <col min="503" max="503" width="11.28515625" customWidth="1"/>
    <col min="504" max="504" width="12.85546875" customWidth="1"/>
    <col min="505" max="505" width="12.140625" customWidth="1"/>
    <col min="506" max="506" width="11.7109375" customWidth="1"/>
    <col min="507" max="507" width="11.42578125" customWidth="1"/>
    <col min="508" max="508" width="12.7109375" customWidth="1"/>
    <col min="509" max="509" width="4.140625" customWidth="1"/>
    <col min="510" max="510" width="45.28515625" customWidth="1"/>
    <col min="511" max="511" width="14.85546875" customWidth="1"/>
    <col min="512" max="512" width="12.28515625" customWidth="1"/>
    <col min="513" max="514" width="11.140625" customWidth="1"/>
    <col min="515" max="515" width="12.42578125" customWidth="1"/>
    <col min="516" max="516" width="11.42578125" customWidth="1"/>
    <col min="517" max="517" width="13.5703125" customWidth="1"/>
    <col min="756" max="756" width="23.140625" customWidth="1"/>
    <col min="757" max="757" width="42.85546875" customWidth="1"/>
    <col min="759" max="759" width="11.28515625" customWidth="1"/>
    <col min="760" max="760" width="12.85546875" customWidth="1"/>
    <col min="761" max="761" width="12.140625" customWidth="1"/>
    <col min="762" max="762" width="11.7109375" customWidth="1"/>
    <col min="763" max="763" width="11.42578125" customWidth="1"/>
    <col min="764" max="764" width="12.7109375" customWidth="1"/>
    <col min="765" max="765" width="4.140625" customWidth="1"/>
    <col min="766" max="766" width="45.28515625" customWidth="1"/>
    <col min="767" max="767" width="14.85546875" customWidth="1"/>
    <col min="768" max="768" width="12.28515625" customWidth="1"/>
    <col min="769" max="770" width="11.140625" customWidth="1"/>
    <col min="771" max="771" width="12.42578125" customWidth="1"/>
    <col min="772" max="772" width="11.42578125" customWidth="1"/>
    <col min="773" max="773" width="13.5703125" customWidth="1"/>
    <col min="1012" max="1012" width="23.140625" customWidth="1"/>
    <col min="1013" max="1013" width="42.85546875" customWidth="1"/>
    <col min="1015" max="1015" width="11.28515625" customWidth="1"/>
    <col min="1016" max="1016" width="12.85546875" customWidth="1"/>
    <col min="1017" max="1017" width="12.140625" customWidth="1"/>
    <col min="1018" max="1018" width="11.7109375" customWidth="1"/>
    <col min="1019" max="1019" width="11.42578125" customWidth="1"/>
    <col min="1020" max="1020" width="12.7109375" customWidth="1"/>
    <col min="1021" max="1021" width="4.140625" customWidth="1"/>
    <col min="1022" max="1022" width="45.28515625" customWidth="1"/>
    <col min="1023" max="1023" width="14.85546875" customWidth="1"/>
    <col min="1024" max="1024" width="12.28515625" customWidth="1"/>
    <col min="1025" max="1026" width="11.140625" customWidth="1"/>
    <col min="1027" max="1027" width="12.42578125" customWidth="1"/>
    <col min="1028" max="1028" width="11.42578125" customWidth="1"/>
    <col min="1029" max="1029" width="13.5703125" customWidth="1"/>
    <col min="1268" max="1268" width="23.140625" customWidth="1"/>
    <col min="1269" max="1269" width="42.85546875" customWidth="1"/>
    <col min="1271" max="1271" width="11.28515625" customWidth="1"/>
    <col min="1272" max="1272" width="12.85546875" customWidth="1"/>
    <col min="1273" max="1273" width="12.140625" customWidth="1"/>
    <col min="1274" max="1274" width="11.7109375" customWidth="1"/>
    <col min="1275" max="1275" width="11.42578125" customWidth="1"/>
    <col min="1276" max="1276" width="12.7109375" customWidth="1"/>
    <col min="1277" max="1277" width="4.140625" customWidth="1"/>
    <col min="1278" max="1278" width="45.28515625" customWidth="1"/>
    <col min="1279" max="1279" width="14.85546875" customWidth="1"/>
    <col min="1280" max="1280" width="12.28515625" customWidth="1"/>
    <col min="1281" max="1282" width="11.140625" customWidth="1"/>
    <col min="1283" max="1283" width="12.42578125" customWidth="1"/>
    <col min="1284" max="1284" width="11.42578125" customWidth="1"/>
    <col min="1285" max="1285" width="13.5703125" customWidth="1"/>
    <col min="1524" max="1524" width="23.140625" customWidth="1"/>
    <col min="1525" max="1525" width="42.85546875" customWidth="1"/>
    <col min="1527" max="1527" width="11.28515625" customWidth="1"/>
    <col min="1528" max="1528" width="12.85546875" customWidth="1"/>
    <col min="1529" max="1529" width="12.140625" customWidth="1"/>
    <col min="1530" max="1530" width="11.7109375" customWidth="1"/>
    <col min="1531" max="1531" width="11.42578125" customWidth="1"/>
    <col min="1532" max="1532" width="12.7109375" customWidth="1"/>
    <col min="1533" max="1533" width="4.140625" customWidth="1"/>
    <col min="1534" max="1534" width="45.28515625" customWidth="1"/>
    <col min="1535" max="1535" width="14.85546875" customWidth="1"/>
    <col min="1536" max="1536" width="12.28515625" customWidth="1"/>
    <col min="1537" max="1538" width="11.140625" customWidth="1"/>
    <col min="1539" max="1539" width="12.42578125" customWidth="1"/>
    <col min="1540" max="1540" width="11.42578125" customWidth="1"/>
    <col min="1541" max="1541" width="13.5703125" customWidth="1"/>
    <col min="1780" max="1780" width="23.140625" customWidth="1"/>
    <col min="1781" max="1781" width="42.85546875" customWidth="1"/>
    <col min="1783" max="1783" width="11.28515625" customWidth="1"/>
    <col min="1784" max="1784" width="12.85546875" customWidth="1"/>
    <col min="1785" max="1785" width="12.140625" customWidth="1"/>
    <col min="1786" max="1786" width="11.7109375" customWidth="1"/>
    <col min="1787" max="1787" width="11.42578125" customWidth="1"/>
    <col min="1788" max="1788" width="12.7109375" customWidth="1"/>
    <col min="1789" max="1789" width="4.140625" customWidth="1"/>
    <col min="1790" max="1790" width="45.28515625" customWidth="1"/>
    <col min="1791" max="1791" width="14.85546875" customWidth="1"/>
    <col min="1792" max="1792" width="12.28515625" customWidth="1"/>
    <col min="1793" max="1794" width="11.140625" customWidth="1"/>
    <col min="1795" max="1795" width="12.42578125" customWidth="1"/>
    <col min="1796" max="1796" width="11.42578125" customWidth="1"/>
    <col min="1797" max="1797" width="13.5703125" customWidth="1"/>
    <col min="2036" max="2036" width="23.140625" customWidth="1"/>
    <col min="2037" max="2037" width="42.85546875" customWidth="1"/>
    <col min="2039" max="2039" width="11.28515625" customWidth="1"/>
    <col min="2040" max="2040" width="12.85546875" customWidth="1"/>
    <col min="2041" max="2041" width="12.140625" customWidth="1"/>
    <col min="2042" max="2042" width="11.7109375" customWidth="1"/>
    <col min="2043" max="2043" width="11.42578125" customWidth="1"/>
    <col min="2044" max="2044" width="12.7109375" customWidth="1"/>
    <col min="2045" max="2045" width="4.140625" customWidth="1"/>
    <col min="2046" max="2046" width="45.28515625" customWidth="1"/>
    <col min="2047" max="2047" width="14.85546875" customWidth="1"/>
    <col min="2048" max="2048" width="12.28515625" customWidth="1"/>
    <col min="2049" max="2050" width="11.140625" customWidth="1"/>
    <col min="2051" max="2051" width="12.42578125" customWidth="1"/>
    <col min="2052" max="2052" width="11.42578125" customWidth="1"/>
    <col min="2053" max="2053" width="13.5703125" customWidth="1"/>
    <col min="2292" max="2292" width="23.140625" customWidth="1"/>
    <col min="2293" max="2293" width="42.85546875" customWidth="1"/>
    <col min="2295" max="2295" width="11.28515625" customWidth="1"/>
    <col min="2296" max="2296" width="12.85546875" customWidth="1"/>
    <col min="2297" max="2297" width="12.140625" customWidth="1"/>
    <col min="2298" max="2298" width="11.7109375" customWidth="1"/>
    <col min="2299" max="2299" width="11.42578125" customWidth="1"/>
    <col min="2300" max="2300" width="12.7109375" customWidth="1"/>
    <col min="2301" max="2301" width="4.140625" customWidth="1"/>
    <col min="2302" max="2302" width="45.28515625" customWidth="1"/>
    <col min="2303" max="2303" width="14.85546875" customWidth="1"/>
    <col min="2304" max="2304" width="12.28515625" customWidth="1"/>
    <col min="2305" max="2306" width="11.140625" customWidth="1"/>
    <col min="2307" max="2307" width="12.42578125" customWidth="1"/>
    <col min="2308" max="2308" width="11.42578125" customWidth="1"/>
    <col min="2309" max="2309" width="13.5703125" customWidth="1"/>
    <col min="2548" max="2548" width="23.140625" customWidth="1"/>
    <col min="2549" max="2549" width="42.85546875" customWidth="1"/>
    <col min="2551" max="2551" width="11.28515625" customWidth="1"/>
    <col min="2552" max="2552" width="12.85546875" customWidth="1"/>
    <col min="2553" max="2553" width="12.140625" customWidth="1"/>
    <col min="2554" max="2554" width="11.7109375" customWidth="1"/>
    <col min="2555" max="2555" width="11.42578125" customWidth="1"/>
    <col min="2556" max="2556" width="12.7109375" customWidth="1"/>
    <col min="2557" max="2557" width="4.140625" customWidth="1"/>
    <col min="2558" max="2558" width="45.28515625" customWidth="1"/>
    <col min="2559" max="2559" width="14.85546875" customWidth="1"/>
    <col min="2560" max="2560" width="12.28515625" customWidth="1"/>
    <col min="2561" max="2562" width="11.140625" customWidth="1"/>
    <col min="2563" max="2563" width="12.42578125" customWidth="1"/>
    <col min="2564" max="2564" width="11.42578125" customWidth="1"/>
    <col min="2565" max="2565" width="13.5703125" customWidth="1"/>
    <col min="2804" max="2804" width="23.140625" customWidth="1"/>
    <col min="2805" max="2805" width="42.85546875" customWidth="1"/>
    <col min="2807" max="2807" width="11.28515625" customWidth="1"/>
    <col min="2808" max="2808" width="12.85546875" customWidth="1"/>
    <col min="2809" max="2809" width="12.140625" customWidth="1"/>
    <col min="2810" max="2810" width="11.7109375" customWidth="1"/>
    <col min="2811" max="2811" width="11.42578125" customWidth="1"/>
    <col min="2812" max="2812" width="12.7109375" customWidth="1"/>
    <col min="2813" max="2813" width="4.140625" customWidth="1"/>
    <col min="2814" max="2814" width="45.28515625" customWidth="1"/>
    <col min="2815" max="2815" width="14.85546875" customWidth="1"/>
    <col min="2816" max="2816" width="12.28515625" customWidth="1"/>
    <col min="2817" max="2818" width="11.140625" customWidth="1"/>
    <col min="2819" max="2819" width="12.42578125" customWidth="1"/>
    <col min="2820" max="2820" width="11.42578125" customWidth="1"/>
    <col min="2821" max="2821" width="13.5703125" customWidth="1"/>
    <col min="3060" max="3060" width="23.140625" customWidth="1"/>
    <col min="3061" max="3061" width="42.85546875" customWidth="1"/>
    <col min="3063" max="3063" width="11.28515625" customWidth="1"/>
    <col min="3064" max="3064" width="12.85546875" customWidth="1"/>
    <col min="3065" max="3065" width="12.140625" customWidth="1"/>
    <col min="3066" max="3066" width="11.7109375" customWidth="1"/>
    <col min="3067" max="3067" width="11.42578125" customWidth="1"/>
    <col min="3068" max="3068" width="12.7109375" customWidth="1"/>
    <col min="3069" max="3069" width="4.140625" customWidth="1"/>
    <col min="3070" max="3070" width="45.28515625" customWidth="1"/>
    <col min="3071" max="3071" width="14.85546875" customWidth="1"/>
    <col min="3072" max="3072" width="12.28515625" customWidth="1"/>
    <col min="3073" max="3074" width="11.140625" customWidth="1"/>
    <col min="3075" max="3075" width="12.42578125" customWidth="1"/>
    <col min="3076" max="3076" width="11.42578125" customWidth="1"/>
    <col min="3077" max="3077" width="13.5703125" customWidth="1"/>
    <col min="3316" max="3316" width="23.140625" customWidth="1"/>
    <col min="3317" max="3317" width="42.85546875" customWidth="1"/>
    <col min="3319" max="3319" width="11.28515625" customWidth="1"/>
    <col min="3320" max="3320" width="12.85546875" customWidth="1"/>
    <col min="3321" max="3321" width="12.140625" customWidth="1"/>
    <col min="3322" max="3322" width="11.7109375" customWidth="1"/>
    <col min="3323" max="3323" width="11.42578125" customWidth="1"/>
    <col min="3324" max="3324" width="12.7109375" customWidth="1"/>
    <col min="3325" max="3325" width="4.140625" customWidth="1"/>
    <col min="3326" max="3326" width="45.28515625" customWidth="1"/>
    <col min="3327" max="3327" width="14.85546875" customWidth="1"/>
    <col min="3328" max="3328" width="12.28515625" customWidth="1"/>
    <col min="3329" max="3330" width="11.140625" customWidth="1"/>
    <col min="3331" max="3331" width="12.42578125" customWidth="1"/>
    <col min="3332" max="3332" width="11.42578125" customWidth="1"/>
    <col min="3333" max="3333" width="13.5703125" customWidth="1"/>
    <col min="3572" max="3572" width="23.140625" customWidth="1"/>
    <col min="3573" max="3573" width="42.85546875" customWidth="1"/>
    <col min="3575" max="3575" width="11.28515625" customWidth="1"/>
    <col min="3576" max="3576" width="12.85546875" customWidth="1"/>
    <col min="3577" max="3577" width="12.140625" customWidth="1"/>
    <col min="3578" max="3578" width="11.7109375" customWidth="1"/>
    <col min="3579" max="3579" width="11.42578125" customWidth="1"/>
    <col min="3580" max="3580" width="12.7109375" customWidth="1"/>
    <col min="3581" max="3581" width="4.140625" customWidth="1"/>
    <col min="3582" max="3582" width="45.28515625" customWidth="1"/>
    <col min="3583" max="3583" width="14.85546875" customWidth="1"/>
    <col min="3584" max="3584" width="12.28515625" customWidth="1"/>
    <col min="3585" max="3586" width="11.140625" customWidth="1"/>
    <col min="3587" max="3587" width="12.42578125" customWidth="1"/>
    <col min="3588" max="3588" width="11.42578125" customWidth="1"/>
    <col min="3589" max="3589" width="13.5703125" customWidth="1"/>
    <col min="3828" max="3828" width="23.140625" customWidth="1"/>
    <col min="3829" max="3829" width="42.85546875" customWidth="1"/>
    <col min="3831" max="3831" width="11.28515625" customWidth="1"/>
    <col min="3832" max="3832" width="12.85546875" customWidth="1"/>
    <col min="3833" max="3833" width="12.140625" customWidth="1"/>
    <col min="3834" max="3834" width="11.7109375" customWidth="1"/>
    <col min="3835" max="3835" width="11.42578125" customWidth="1"/>
    <col min="3836" max="3836" width="12.7109375" customWidth="1"/>
    <col min="3837" max="3837" width="4.140625" customWidth="1"/>
    <col min="3838" max="3838" width="45.28515625" customWidth="1"/>
    <col min="3839" max="3839" width="14.85546875" customWidth="1"/>
    <col min="3840" max="3840" width="12.28515625" customWidth="1"/>
    <col min="3841" max="3842" width="11.140625" customWidth="1"/>
    <col min="3843" max="3843" width="12.42578125" customWidth="1"/>
    <col min="3844" max="3844" width="11.42578125" customWidth="1"/>
    <col min="3845" max="3845" width="13.5703125" customWidth="1"/>
    <col min="4084" max="4084" width="23.140625" customWidth="1"/>
    <col min="4085" max="4085" width="42.85546875" customWidth="1"/>
    <col min="4087" max="4087" width="11.28515625" customWidth="1"/>
    <col min="4088" max="4088" width="12.85546875" customWidth="1"/>
    <col min="4089" max="4089" width="12.140625" customWidth="1"/>
    <col min="4090" max="4090" width="11.7109375" customWidth="1"/>
    <col min="4091" max="4091" width="11.42578125" customWidth="1"/>
    <col min="4092" max="4092" width="12.7109375" customWidth="1"/>
    <col min="4093" max="4093" width="4.140625" customWidth="1"/>
    <col min="4094" max="4094" width="45.28515625" customWidth="1"/>
    <col min="4095" max="4095" width="14.85546875" customWidth="1"/>
    <col min="4096" max="4096" width="12.28515625" customWidth="1"/>
    <col min="4097" max="4098" width="11.140625" customWidth="1"/>
    <col min="4099" max="4099" width="12.42578125" customWidth="1"/>
    <col min="4100" max="4100" width="11.42578125" customWidth="1"/>
    <col min="4101" max="4101" width="13.5703125" customWidth="1"/>
    <col min="4340" max="4340" width="23.140625" customWidth="1"/>
    <col min="4341" max="4341" width="42.85546875" customWidth="1"/>
    <col min="4343" max="4343" width="11.28515625" customWidth="1"/>
    <col min="4344" max="4344" width="12.85546875" customWidth="1"/>
    <col min="4345" max="4345" width="12.140625" customWidth="1"/>
    <col min="4346" max="4346" width="11.7109375" customWidth="1"/>
    <col min="4347" max="4347" width="11.42578125" customWidth="1"/>
    <col min="4348" max="4348" width="12.7109375" customWidth="1"/>
    <col min="4349" max="4349" width="4.140625" customWidth="1"/>
    <col min="4350" max="4350" width="45.28515625" customWidth="1"/>
    <col min="4351" max="4351" width="14.85546875" customWidth="1"/>
    <col min="4352" max="4352" width="12.28515625" customWidth="1"/>
    <col min="4353" max="4354" width="11.140625" customWidth="1"/>
    <col min="4355" max="4355" width="12.42578125" customWidth="1"/>
    <col min="4356" max="4356" width="11.42578125" customWidth="1"/>
    <col min="4357" max="4357" width="13.5703125" customWidth="1"/>
    <col min="4596" max="4596" width="23.140625" customWidth="1"/>
    <col min="4597" max="4597" width="42.85546875" customWidth="1"/>
    <col min="4599" max="4599" width="11.28515625" customWidth="1"/>
    <col min="4600" max="4600" width="12.85546875" customWidth="1"/>
    <col min="4601" max="4601" width="12.140625" customWidth="1"/>
    <col min="4602" max="4602" width="11.7109375" customWidth="1"/>
    <col min="4603" max="4603" width="11.42578125" customWidth="1"/>
    <col min="4604" max="4604" width="12.7109375" customWidth="1"/>
    <col min="4605" max="4605" width="4.140625" customWidth="1"/>
    <col min="4606" max="4606" width="45.28515625" customWidth="1"/>
    <col min="4607" max="4607" width="14.85546875" customWidth="1"/>
    <col min="4608" max="4608" width="12.28515625" customWidth="1"/>
    <col min="4609" max="4610" width="11.140625" customWidth="1"/>
    <col min="4611" max="4611" width="12.42578125" customWidth="1"/>
    <col min="4612" max="4612" width="11.42578125" customWidth="1"/>
    <col min="4613" max="4613" width="13.5703125" customWidth="1"/>
    <col min="4852" max="4852" width="23.140625" customWidth="1"/>
    <col min="4853" max="4853" width="42.85546875" customWidth="1"/>
    <col min="4855" max="4855" width="11.28515625" customWidth="1"/>
    <col min="4856" max="4856" width="12.85546875" customWidth="1"/>
    <col min="4857" max="4857" width="12.140625" customWidth="1"/>
    <col min="4858" max="4858" width="11.7109375" customWidth="1"/>
    <col min="4859" max="4859" width="11.42578125" customWidth="1"/>
    <col min="4860" max="4860" width="12.7109375" customWidth="1"/>
    <col min="4861" max="4861" width="4.140625" customWidth="1"/>
    <col min="4862" max="4862" width="45.28515625" customWidth="1"/>
    <col min="4863" max="4863" width="14.85546875" customWidth="1"/>
    <col min="4864" max="4864" width="12.28515625" customWidth="1"/>
    <col min="4865" max="4866" width="11.140625" customWidth="1"/>
    <col min="4867" max="4867" width="12.42578125" customWidth="1"/>
    <col min="4868" max="4868" width="11.42578125" customWidth="1"/>
    <col min="4869" max="4869" width="13.5703125" customWidth="1"/>
    <col min="5108" max="5108" width="23.140625" customWidth="1"/>
    <col min="5109" max="5109" width="42.85546875" customWidth="1"/>
    <col min="5111" max="5111" width="11.28515625" customWidth="1"/>
    <col min="5112" max="5112" width="12.85546875" customWidth="1"/>
    <col min="5113" max="5113" width="12.140625" customWidth="1"/>
    <col min="5114" max="5114" width="11.7109375" customWidth="1"/>
    <col min="5115" max="5115" width="11.42578125" customWidth="1"/>
    <col min="5116" max="5116" width="12.7109375" customWidth="1"/>
    <col min="5117" max="5117" width="4.140625" customWidth="1"/>
    <col min="5118" max="5118" width="45.28515625" customWidth="1"/>
    <col min="5119" max="5119" width="14.85546875" customWidth="1"/>
    <col min="5120" max="5120" width="12.28515625" customWidth="1"/>
    <col min="5121" max="5122" width="11.140625" customWidth="1"/>
    <col min="5123" max="5123" width="12.42578125" customWidth="1"/>
    <col min="5124" max="5124" width="11.42578125" customWidth="1"/>
    <col min="5125" max="5125" width="13.5703125" customWidth="1"/>
    <col min="5364" max="5364" width="23.140625" customWidth="1"/>
    <col min="5365" max="5365" width="42.85546875" customWidth="1"/>
    <col min="5367" max="5367" width="11.28515625" customWidth="1"/>
    <col min="5368" max="5368" width="12.85546875" customWidth="1"/>
    <col min="5369" max="5369" width="12.140625" customWidth="1"/>
    <col min="5370" max="5370" width="11.7109375" customWidth="1"/>
    <col min="5371" max="5371" width="11.42578125" customWidth="1"/>
    <col min="5372" max="5372" width="12.7109375" customWidth="1"/>
    <col min="5373" max="5373" width="4.140625" customWidth="1"/>
    <col min="5374" max="5374" width="45.28515625" customWidth="1"/>
    <col min="5375" max="5375" width="14.85546875" customWidth="1"/>
    <col min="5376" max="5376" width="12.28515625" customWidth="1"/>
    <col min="5377" max="5378" width="11.140625" customWidth="1"/>
    <col min="5379" max="5379" width="12.42578125" customWidth="1"/>
    <col min="5380" max="5380" width="11.42578125" customWidth="1"/>
    <col min="5381" max="5381" width="13.5703125" customWidth="1"/>
    <col min="5620" max="5620" width="23.140625" customWidth="1"/>
    <col min="5621" max="5621" width="42.85546875" customWidth="1"/>
    <col min="5623" max="5623" width="11.28515625" customWidth="1"/>
    <col min="5624" max="5624" width="12.85546875" customWidth="1"/>
    <col min="5625" max="5625" width="12.140625" customWidth="1"/>
    <col min="5626" max="5626" width="11.7109375" customWidth="1"/>
    <col min="5627" max="5627" width="11.42578125" customWidth="1"/>
    <col min="5628" max="5628" width="12.7109375" customWidth="1"/>
    <col min="5629" max="5629" width="4.140625" customWidth="1"/>
    <col min="5630" max="5630" width="45.28515625" customWidth="1"/>
    <col min="5631" max="5631" width="14.85546875" customWidth="1"/>
    <col min="5632" max="5632" width="12.28515625" customWidth="1"/>
    <col min="5633" max="5634" width="11.140625" customWidth="1"/>
    <col min="5635" max="5635" width="12.42578125" customWidth="1"/>
    <col min="5636" max="5636" width="11.42578125" customWidth="1"/>
    <col min="5637" max="5637" width="13.5703125" customWidth="1"/>
    <col min="5876" max="5876" width="23.140625" customWidth="1"/>
    <col min="5877" max="5877" width="42.85546875" customWidth="1"/>
    <col min="5879" max="5879" width="11.28515625" customWidth="1"/>
    <col min="5880" max="5880" width="12.85546875" customWidth="1"/>
    <col min="5881" max="5881" width="12.140625" customWidth="1"/>
    <col min="5882" max="5882" width="11.7109375" customWidth="1"/>
    <col min="5883" max="5883" width="11.42578125" customWidth="1"/>
    <col min="5884" max="5884" width="12.7109375" customWidth="1"/>
    <col min="5885" max="5885" width="4.140625" customWidth="1"/>
    <col min="5886" max="5886" width="45.28515625" customWidth="1"/>
    <col min="5887" max="5887" width="14.85546875" customWidth="1"/>
    <col min="5888" max="5888" width="12.28515625" customWidth="1"/>
    <col min="5889" max="5890" width="11.140625" customWidth="1"/>
    <col min="5891" max="5891" width="12.42578125" customWidth="1"/>
    <col min="5892" max="5892" width="11.42578125" customWidth="1"/>
    <col min="5893" max="5893" width="13.5703125" customWidth="1"/>
    <col min="6132" max="6132" width="23.140625" customWidth="1"/>
    <col min="6133" max="6133" width="42.85546875" customWidth="1"/>
    <col min="6135" max="6135" width="11.28515625" customWidth="1"/>
    <col min="6136" max="6136" width="12.85546875" customWidth="1"/>
    <col min="6137" max="6137" width="12.140625" customWidth="1"/>
    <col min="6138" max="6138" width="11.7109375" customWidth="1"/>
    <col min="6139" max="6139" width="11.42578125" customWidth="1"/>
    <col min="6140" max="6140" width="12.7109375" customWidth="1"/>
    <col min="6141" max="6141" width="4.140625" customWidth="1"/>
    <col min="6142" max="6142" width="45.28515625" customWidth="1"/>
    <col min="6143" max="6143" width="14.85546875" customWidth="1"/>
    <col min="6144" max="6144" width="12.28515625" customWidth="1"/>
    <col min="6145" max="6146" width="11.140625" customWidth="1"/>
    <col min="6147" max="6147" width="12.42578125" customWidth="1"/>
    <col min="6148" max="6148" width="11.42578125" customWidth="1"/>
    <col min="6149" max="6149" width="13.5703125" customWidth="1"/>
    <col min="6388" max="6388" width="23.140625" customWidth="1"/>
    <col min="6389" max="6389" width="42.85546875" customWidth="1"/>
    <col min="6391" max="6391" width="11.28515625" customWidth="1"/>
    <col min="6392" max="6392" width="12.85546875" customWidth="1"/>
    <col min="6393" max="6393" width="12.140625" customWidth="1"/>
    <col min="6394" max="6394" width="11.7109375" customWidth="1"/>
    <col min="6395" max="6395" width="11.42578125" customWidth="1"/>
    <col min="6396" max="6396" width="12.7109375" customWidth="1"/>
    <col min="6397" max="6397" width="4.140625" customWidth="1"/>
    <col min="6398" max="6398" width="45.28515625" customWidth="1"/>
    <col min="6399" max="6399" width="14.85546875" customWidth="1"/>
    <col min="6400" max="6400" width="12.28515625" customWidth="1"/>
    <col min="6401" max="6402" width="11.140625" customWidth="1"/>
    <col min="6403" max="6403" width="12.42578125" customWidth="1"/>
    <col min="6404" max="6404" width="11.42578125" customWidth="1"/>
    <col min="6405" max="6405" width="13.5703125" customWidth="1"/>
    <col min="6644" max="6644" width="23.140625" customWidth="1"/>
    <col min="6645" max="6645" width="42.85546875" customWidth="1"/>
    <col min="6647" max="6647" width="11.28515625" customWidth="1"/>
    <col min="6648" max="6648" width="12.85546875" customWidth="1"/>
    <col min="6649" max="6649" width="12.140625" customWidth="1"/>
    <col min="6650" max="6650" width="11.7109375" customWidth="1"/>
    <col min="6651" max="6651" width="11.42578125" customWidth="1"/>
    <col min="6652" max="6652" width="12.7109375" customWidth="1"/>
    <col min="6653" max="6653" width="4.140625" customWidth="1"/>
    <col min="6654" max="6654" width="45.28515625" customWidth="1"/>
    <col min="6655" max="6655" width="14.85546875" customWidth="1"/>
    <col min="6656" max="6656" width="12.28515625" customWidth="1"/>
    <col min="6657" max="6658" width="11.140625" customWidth="1"/>
    <col min="6659" max="6659" width="12.42578125" customWidth="1"/>
    <col min="6660" max="6660" width="11.42578125" customWidth="1"/>
    <col min="6661" max="6661" width="13.5703125" customWidth="1"/>
    <col min="6900" max="6900" width="23.140625" customWidth="1"/>
    <col min="6901" max="6901" width="42.85546875" customWidth="1"/>
    <col min="6903" max="6903" width="11.28515625" customWidth="1"/>
    <col min="6904" max="6904" width="12.85546875" customWidth="1"/>
    <col min="6905" max="6905" width="12.140625" customWidth="1"/>
    <col min="6906" max="6906" width="11.7109375" customWidth="1"/>
    <col min="6907" max="6907" width="11.42578125" customWidth="1"/>
    <col min="6908" max="6908" width="12.7109375" customWidth="1"/>
    <col min="6909" max="6909" width="4.140625" customWidth="1"/>
    <col min="6910" max="6910" width="45.28515625" customWidth="1"/>
    <col min="6911" max="6911" width="14.85546875" customWidth="1"/>
    <col min="6912" max="6912" width="12.28515625" customWidth="1"/>
    <col min="6913" max="6914" width="11.140625" customWidth="1"/>
    <col min="6915" max="6915" width="12.42578125" customWidth="1"/>
    <col min="6916" max="6916" width="11.42578125" customWidth="1"/>
    <col min="6917" max="6917" width="13.5703125" customWidth="1"/>
    <col min="7156" max="7156" width="23.140625" customWidth="1"/>
    <col min="7157" max="7157" width="42.85546875" customWidth="1"/>
    <col min="7159" max="7159" width="11.28515625" customWidth="1"/>
    <col min="7160" max="7160" width="12.85546875" customWidth="1"/>
    <col min="7161" max="7161" width="12.140625" customWidth="1"/>
    <col min="7162" max="7162" width="11.7109375" customWidth="1"/>
    <col min="7163" max="7163" width="11.42578125" customWidth="1"/>
    <col min="7164" max="7164" width="12.7109375" customWidth="1"/>
    <col min="7165" max="7165" width="4.140625" customWidth="1"/>
    <col min="7166" max="7166" width="45.28515625" customWidth="1"/>
    <col min="7167" max="7167" width="14.85546875" customWidth="1"/>
    <col min="7168" max="7168" width="12.28515625" customWidth="1"/>
    <col min="7169" max="7170" width="11.140625" customWidth="1"/>
    <col min="7171" max="7171" width="12.42578125" customWidth="1"/>
    <col min="7172" max="7172" width="11.42578125" customWidth="1"/>
    <col min="7173" max="7173" width="13.5703125" customWidth="1"/>
    <col min="7412" max="7412" width="23.140625" customWidth="1"/>
    <col min="7413" max="7413" width="42.85546875" customWidth="1"/>
    <col min="7415" max="7415" width="11.28515625" customWidth="1"/>
    <col min="7416" max="7416" width="12.85546875" customWidth="1"/>
    <col min="7417" max="7417" width="12.140625" customWidth="1"/>
    <col min="7418" max="7418" width="11.7109375" customWidth="1"/>
    <col min="7419" max="7419" width="11.42578125" customWidth="1"/>
    <col min="7420" max="7420" width="12.7109375" customWidth="1"/>
    <col min="7421" max="7421" width="4.140625" customWidth="1"/>
    <col min="7422" max="7422" width="45.28515625" customWidth="1"/>
    <col min="7423" max="7423" width="14.85546875" customWidth="1"/>
    <col min="7424" max="7424" width="12.28515625" customWidth="1"/>
    <col min="7425" max="7426" width="11.140625" customWidth="1"/>
    <col min="7427" max="7427" width="12.42578125" customWidth="1"/>
    <col min="7428" max="7428" width="11.42578125" customWidth="1"/>
    <col min="7429" max="7429" width="13.5703125" customWidth="1"/>
    <col min="7668" max="7668" width="23.140625" customWidth="1"/>
    <col min="7669" max="7669" width="42.85546875" customWidth="1"/>
    <col min="7671" max="7671" width="11.28515625" customWidth="1"/>
    <col min="7672" max="7672" width="12.85546875" customWidth="1"/>
    <col min="7673" max="7673" width="12.140625" customWidth="1"/>
    <col min="7674" max="7674" width="11.7109375" customWidth="1"/>
    <col min="7675" max="7675" width="11.42578125" customWidth="1"/>
    <col min="7676" max="7676" width="12.7109375" customWidth="1"/>
    <col min="7677" max="7677" width="4.140625" customWidth="1"/>
    <col min="7678" max="7678" width="45.28515625" customWidth="1"/>
    <col min="7679" max="7679" width="14.85546875" customWidth="1"/>
    <col min="7680" max="7680" width="12.28515625" customWidth="1"/>
    <col min="7681" max="7682" width="11.140625" customWidth="1"/>
    <col min="7683" max="7683" width="12.42578125" customWidth="1"/>
    <col min="7684" max="7684" width="11.42578125" customWidth="1"/>
    <col min="7685" max="7685" width="13.5703125" customWidth="1"/>
    <col min="7924" max="7924" width="23.140625" customWidth="1"/>
    <col min="7925" max="7925" width="42.85546875" customWidth="1"/>
    <col min="7927" max="7927" width="11.28515625" customWidth="1"/>
    <col min="7928" max="7928" width="12.85546875" customWidth="1"/>
    <col min="7929" max="7929" width="12.140625" customWidth="1"/>
    <col min="7930" max="7930" width="11.7109375" customWidth="1"/>
    <col min="7931" max="7931" width="11.42578125" customWidth="1"/>
    <col min="7932" max="7932" width="12.7109375" customWidth="1"/>
    <col min="7933" max="7933" width="4.140625" customWidth="1"/>
    <col min="7934" max="7934" width="45.28515625" customWidth="1"/>
    <col min="7935" max="7935" width="14.85546875" customWidth="1"/>
    <col min="7936" max="7936" width="12.28515625" customWidth="1"/>
    <col min="7937" max="7938" width="11.140625" customWidth="1"/>
    <col min="7939" max="7939" width="12.42578125" customWidth="1"/>
    <col min="7940" max="7940" width="11.42578125" customWidth="1"/>
    <col min="7941" max="7941" width="13.5703125" customWidth="1"/>
    <col min="8180" max="8180" width="23.140625" customWidth="1"/>
    <col min="8181" max="8181" width="42.85546875" customWidth="1"/>
    <col min="8183" max="8183" width="11.28515625" customWidth="1"/>
    <col min="8184" max="8184" width="12.85546875" customWidth="1"/>
    <col min="8185" max="8185" width="12.140625" customWidth="1"/>
    <col min="8186" max="8186" width="11.7109375" customWidth="1"/>
    <col min="8187" max="8187" width="11.42578125" customWidth="1"/>
    <col min="8188" max="8188" width="12.7109375" customWidth="1"/>
    <col min="8189" max="8189" width="4.140625" customWidth="1"/>
    <col min="8190" max="8190" width="45.28515625" customWidth="1"/>
    <col min="8191" max="8191" width="14.85546875" customWidth="1"/>
    <col min="8192" max="8192" width="12.28515625" customWidth="1"/>
    <col min="8193" max="8194" width="11.140625" customWidth="1"/>
    <col min="8195" max="8195" width="12.42578125" customWidth="1"/>
    <col min="8196" max="8196" width="11.42578125" customWidth="1"/>
    <col min="8197" max="8197" width="13.5703125" customWidth="1"/>
    <col min="8436" max="8436" width="23.140625" customWidth="1"/>
    <col min="8437" max="8437" width="42.85546875" customWidth="1"/>
    <col min="8439" max="8439" width="11.28515625" customWidth="1"/>
    <col min="8440" max="8440" width="12.85546875" customWidth="1"/>
    <col min="8441" max="8441" width="12.140625" customWidth="1"/>
    <col min="8442" max="8442" width="11.7109375" customWidth="1"/>
    <col min="8443" max="8443" width="11.42578125" customWidth="1"/>
    <col min="8444" max="8444" width="12.7109375" customWidth="1"/>
    <col min="8445" max="8445" width="4.140625" customWidth="1"/>
    <col min="8446" max="8446" width="45.28515625" customWidth="1"/>
    <col min="8447" max="8447" width="14.85546875" customWidth="1"/>
    <col min="8448" max="8448" width="12.28515625" customWidth="1"/>
    <col min="8449" max="8450" width="11.140625" customWidth="1"/>
    <col min="8451" max="8451" width="12.42578125" customWidth="1"/>
    <col min="8452" max="8452" width="11.42578125" customWidth="1"/>
    <col min="8453" max="8453" width="13.5703125" customWidth="1"/>
    <col min="8692" max="8692" width="23.140625" customWidth="1"/>
    <col min="8693" max="8693" width="42.85546875" customWidth="1"/>
    <col min="8695" max="8695" width="11.28515625" customWidth="1"/>
    <col min="8696" max="8696" width="12.85546875" customWidth="1"/>
    <col min="8697" max="8697" width="12.140625" customWidth="1"/>
    <col min="8698" max="8698" width="11.7109375" customWidth="1"/>
    <col min="8699" max="8699" width="11.42578125" customWidth="1"/>
    <col min="8700" max="8700" width="12.7109375" customWidth="1"/>
    <col min="8701" max="8701" width="4.140625" customWidth="1"/>
    <col min="8702" max="8702" width="45.28515625" customWidth="1"/>
    <col min="8703" max="8703" width="14.85546875" customWidth="1"/>
    <col min="8704" max="8704" width="12.28515625" customWidth="1"/>
    <col min="8705" max="8706" width="11.140625" customWidth="1"/>
    <col min="8707" max="8707" width="12.42578125" customWidth="1"/>
    <col min="8708" max="8708" width="11.42578125" customWidth="1"/>
    <col min="8709" max="8709" width="13.5703125" customWidth="1"/>
    <col min="8948" max="8948" width="23.140625" customWidth="1"/>
    <col min="8949" max="8949" width="42.85546875" customWidth="1"/>
    <col min="8951" max="8951" width="11.28515625" customWidth="1"/>
    <col min="8952" max="8952" width="12.85546875" customWidth="1"/>
    <col min="8953" max="8953" width="12.140625" customWidth="1"/>
    <col min="8954" max="8954" width="11.7109375" customWidth="1"/>
    <col min="8955" max="8955" width="11.42578125" customWidth="1"/>
    <col min="8956" max="8956" width="12.7109375" customWidth="1"/>
    <col min="8957" max="8957" width="4.140625" customWidth="1"/>
    <col min="8958" max="8958" width="45.28515625" customWidth="1"/>
    <col min="8959" max="8959" width="14.85546875" customWidth="1"/>
    <col min="8960" max="8960" width="12.28515625" customWidth="1"/>
    <col min="8961" max="8962" width="11.140625" customWidth="1"/>
    <col min="8963" max="8963" width="12.42578125" customWidth="1"/>
    <col min="8964" max="8964" width="11.42578125" customWidth="1"/>
    <col min="8965" max="8965" width="13.5703125" customWidth="1"/>
    <col min="9204" max="9204" width="23.140625" customWidth="1"/>
    <col min="9205" max="9205" width="42.85546875" customWidth="1"/>
    <col min="9207" max="9207" width="11.28515625" customWidth="1"/>
    <col min="9208" max="9208" width="12.85546875" customWidth="1"/>
    <col min="9209" max="9209" width="12.140625" customWidth="1"/>
    <col min="9210" max="9210" width="11.7109375" customWidth="1"/>
    <col min="9211" max="9211" width="11.42578125" customWidth="1"/>
    <col min="9212" max="9212" width="12.7109375" customWidth="1"/>
    <col min="9213" max="9213" width="4.140625" customWidth="1"/>
    <col min="9214" max="9214" width="45.28515625" customWidth="1"/>
    <col min="9215" max="9215" width="14.85546875" customWidth="1"/>
    <col min="9216" max="9216" width="12.28515625" customWidth="1"/>
    <col min="9217" max="9218" width="11.140625" customWidth="1"/>
    <col min="9219" max="9219" width="12.42578125" customWidth="1"/>
    <col min="9220" max="9220" width="11.42578125" customWidth="1"/>
    <col min="9221" max="9221" width="13.5703125" customWidth="1"/>
    <col min="9460" max="9460" width="23.140625" customWidth="1"/>
    <col min="9461" max="9461" width="42.85546875" customWidth="1"/>
    <col min="9463" max="9463" width="11.28515625" customWidth="1"/>
    <col min="9464" max="9464" width="12.85546875" customWidth="1"/>
    <col min="9465" max="9465" width="12.140625" customWidth="1"/>
    <col min="9466" max="9466" width="11.7109375" customWidth="1"/>
    <col min="9467" max="9467" width="11.42578125" customWidth="1"/>
    <col min="9468" max="9468" width="12.7109375" customWidth="1"/>
    <col min="9469" max="9469" width="4.140625" customWidth="1"/>
    <col min="9470" max="9470" width="45.28515625" customWidth="1"/>
    <col min="9471" max="9471" width="14.85546875" customWidth="1"/>
    <col min="9472" max="9472" width="12.28515625" customWidth="1"/>
    <col min="9473" max="9474" width="11.140625" customWidth="1"/>
    <col min="9475" max="9475" width="12.42578125" customWidth="1"/>
    <col min="9476" max="9476" width="11.42578125" customWidth="1"/>
    <col min="9477" max="9477" width="13.5703125" customWidth="1"/>
    <col min="9716" max="9716" width="23.140625" customWidth="1"/>
    <col min="9717" max="9717" width="42.85546875" customWidth="1"/>
    <col min="9719" max="9719" width="11.28515625" customWidth="1"/>
    <col min="9720" max="9720" width="12.85546875" customWidth="1"/>
    <col min="9721" max="9721" width="12.140625" customWidth="1"/>
    <col min="9722" max="9722" width="11.7109375" customWidth="1"/>
    <col min="9723" max="9723" width="11.42578125" customWidth="1"/>
    <col min="9724" max="9724" width="12.7109375" customWidth="1"/>
    <col min="9725" max="9725" width="4.140625" customWidth="1"/>
    <col min="9726" max="9726" width="45.28515625" customWidth="1"/>
    <col min="9727" max="9727" width="14.85546875" customWidth="1"/>
    <col min="9728" max="9728" width="12.28515625" customWidth="1"/>
    <col min="9729" max="9730" width="11.140625" customWidth="1"/>
    <col min="9731" max="9731" width="12.42578125" customWidth="1"/>
    <col min="9732" max="9732" width="11.42578125" customWidth="1"/>
    <col min="9733" max="9733" width="13.5703125" customWidth="1"/>
    <col min="9972" max="9972" width="23.140625" customWidth="1"/>
    <col min="9973" max="9973" width="42.85546875" customWidth="1"/>
    <col min="9975" max="9975" width="11.28515625" customWidth="1"/>
    <col min="9976" max="9976" width="12.85546875" customWidth="1"/>
    <col min="9977" max="9977" width="12.140625" customWidth="1"/>
    <col min="9978" max="9978" width="11.7109375" customWidth="1"/>
    <col min="9979" max="9979" width="11.42578125" customWidth="1"/>
    <col min="9980" max="9980" width="12.7109375" customWidth="1"/>
    <col min="9981" max="9981" width="4.140625" customWidth="1"/>
    <col min="9982" max="9982" width="45.28515625" customWidth="1"/>
    <col min="9983" max="9983" width="14.85546875" customWidth="1"/>
    <col min="9984" max="9984" width="12.28515625" customWidth="1"/>
    <col min="9985" max="9986" width="11.140625" customWidth="1"/>
    <col min="9987" max="9987" width="12.42578125" customWidth="1"/>
    <col min="9988" max="9988" width="11.42578125" customWidth="1"/>
    <col min="9989" max="9989" width="13.5703125" customWidth="1"/>
    <col min="10228" max="10228" width="23.140625" customWidth="1"/>
    <col min="10229" max="10229" width="42.85546875" customWidth="1"/>
    <col min="10231" max="10231" width="11.28515625" customWidth="1"/>
    <col min="10232" max="10232" width="12.85546875" customWidth="1"/>
    <col min="10233" max="10233" width="12.140625" customWidth="1"/>
    <col min="10234" max="10234" width="11.7109375" customWidth="1"/>
    <col min="10235" max="10235" width="11.42578125" customWidth="1"/>
    <col min="10236" max="10236" width="12.7109375" customWidth="1"/>
    <col min="10237" max="10237" width="4.140625" customWidth="1"/>
    <col min="10238" max="10238" width="45.28515625" customWidth="1"/>
    <col min="10239" max="10239" width="14.85546875" customWidth="1"/>
    <col min="10240" max="10240" width="12.28515625" customWidth="1"/>
    <col min="10241" max="10242" width="11.140625" customWidth="1"/>
    <col min="10243" max="10243" width="12.42578125" customWidth="1"/>
    <col min="10244" max="10244" width="11.42578125" customWidth="1"/>
    <col min="10245" max="10245" width="13.5703125" customWidth="1"/>
    <col min="10484" max="10484" width="23.140625" customWidth="1"/>
    <col min="10485" max="10485" width="42.85546875" customWidth="1"/>
    <col min="10487" max="10487" width="11.28515625" customWidth="1"/>
    <col min="10488" max="10488" width="12.85546875" customWidth="1"/>
    <col min="10489" max="10489" width="12.140625" customWidth="1"/>
    <col min="10490" max="10490" width="11.7109375" customWidth="1"/>
    <col min="10491" max="10491" width="11.42578125" customWidth="1"/>
    <col min="10492" max="10492" width="12.7109375" customWidth="1"/>
    <col min="10493" max="10493" width="4.140625" customWidth="1"/>
    <col min="10494" max="10494" width="45.28515625" customWidth="1"/>
    <col min="10495" max="10495" width="14.85546875" customWidth="1"/>
    <col min="10496" max="10496" width="12.28515625" customWidth="1"/>
    <col min="10497" max="10498" width="11.140625" customWidth="1"/>
    <col min="10499" max="10499" width="12.42578125" customWidth="1"/>
    <col min="10500" max="10500" width="11.42578125" customWidth="1"/>
    <col min="10501" max="10501" width="13.5703125" customWidth="1"/>
    <col min="10740" max="10740" width="23.140625" customWidth="1"/>
    <col min="10741" max="10741" width="42.85546875" customWidth="1"/>
    <col min="10743" max="10743" width="11.28515625" customWidth="1"/>
    <col min="10744" max="10744" width="12.85546875" customWidth="1"/>
    <col min="10745" max="10745" width="12.140625" customWidth="1"/>
    <col min="10746" max="10746" width="11.7109375" customWidth="1"/>
    <col min="10747" max="10747" width="11.42578125" customWidth="1"/>
    <col min="10748" max="10748" width="12.7109375" customWidth="1"/>
    <col min="10749" max="10749" width="4.140625" customWidth="1"/>
    <col min="10750" max="10750" width="45.28515625" customWidth="1"/>
    <col min="10751" max="10751" width="14.85546875" customWidth="1"/>
    <col min="10752" max="10752" width="12.28515625" customWidth="1"/>
    <col min="10753" max="10754" width="11.140625" customWidth="1"/>
    <col min="10755" max="10755" width="12.42578125" customWidth="1"/>
    <col min="10756" max="10756" width="11.42578125" customWidth="1"/>
    <col min="10757" max="10757" width="13.5703125" customWidth="1"/>
    <col min="10996" max="10996" width="23.140625" customWidth="1"/>
    <col min="10997" max="10997" width="42.85546875" customWidth="1"/>
    <col min="10999" max="10999" width="11.28515625" customWidth="1"/>
    <col min="11000" max="11000" width="12.85546875" customWidth="1"/>
    <col min="11001" max="11001" width="12.140625" customWidth="1"/>
    <col min="11002" max="11002" width="11.7109375" customWidth="1"/>
    <col min="11003" max="11003" width="11.42578125" customWidth="1"/>
    <col min="11004" max="11004" width="12.7109375" customWidth="1"/>
    <col min="11005" max="11005" width="4.140625" customWidth="1"/>
    <col min="11006" max="11006" width="45.28515625" customWidth="1"/>
    <col min="11007" max="11007" width="14.85546875" customWidth="1"/>
    <col min="11008" max="11008" width="12.28515625" customWidth="1"/>
    <col min="11009" max="11010" width="11.140625" customWidth="1"/>
    <col min="11011" max="11011" width="12.42578125" customWidth="1"/>
    <col min="11012" max="11012" width="11.42578125" customWidth="1"/>
    <col min="11013" max="11013" width="13.5703125" customWidth="1"/>
    <col min="11252" max="11252" width="23.140625" customWidth="1"/>
    <col min="11253" max="11253" width="42.85546875" customWidth="1"/>
    <col min="11255" max="11255" width="11.28515625" customWidth="1"/>
    <col min="11256" max="11256" width="12.85546875" customWidth="1"/>
    <col min="11257" max="11257" width="12.140625" customWidth="1"/>
    <col min="11258" max="11258" width="11.7109375" customWidth="1"/>
    <col min="11259" max="11259" width="11.42578125" customWidth="1"/>
    <col min="11260" max="11260" width="12.7109375" customWidth="1"/>
    <col min="11261" max="11261" width="4.140625" customWidth="1"/>
    <col min="11262" max="11262" width="45.28515625" customWidth="1"/>
    <col min="11263" max="11263" width="14.85546875" customWidth="1"/>
    <col min="11264" max="11264" width="12.28515625" customWidth="1"/>
    <col min="11265" max="11266" width="11.140625" customWidth="1"/>
    <col min="11267" max="11267" width="12.42578125" customWidth="1"/>
    <col min="11268" max="11268" width="11.42578125" customWidth="1"/>
    <col min="11269" max="11269" width="13.5703125" customWidth="1"/>
    <col min="11508" max="11508" width="23.140625" customWidth="1"/>
    <col min="11509" max="11509" width="42.85546875" customWidth="1"/>
    <col min="11511" max="11511" width="11.28515625" customWidth="1"/>
    <col min="11512" max="11512" width="12.85546875" customWidth="1"/>
    <col min="11513" max="11513" width="12.140625" customWidth="1"/>
    <col min="11514" max="11514" width="11.7109375" customWidth="1"/>
    <col min="11515" max="11515" width="11.42578125" customWidth="1"/>
    <col min="11516" max="11516" width="12.7109375" customWidth="1"/>
    <col min="11517" max="11517" width="4.140625" customWidth="1"/>
    <col min="11518" max="11518" width="45.28515625" customWidth="1"/>
    <col min="11519" max="11519" width="14.85546875" customWidth="1"/>
    <col min="11520" max="11520" width="12.28515625" customWidth="1"/>
    <col min="11521" max="11522" width="11.140625" customWidth="1"/>
    <col min="11523" max="11523" width="12.42578125" customWidth="1"/>
    <col min="11524" max="11524" width="11.42578125" customWidth="1"/>
    <col min="11525" max="11525" width="13.5703125" customWidth="1"/>
    <col min="11764" max="11764" width="23.140625" customWidth="1"/>
    <col min="11765" max="11765" width="42.85546875" customWidth="1"/>
    <col min="11767" max="11767" width="11.28515625" customWidth="1"/>
    <col min="11768" max="11768" width="12.85546875" customWidth="1"/>
    <col min="11769" max="11769" width="12.140625" customWidth="1"/>
    <col min="11770" max="11770" width="11.7109375" customWidth="1"/>
    <col min="11771" max="11771" width="11.42578125" customWidth="1"/>
    <col min="11772" max="11772" width="12.7109375" customWidth="1"/>
    <col min="11773" max="11773" width="4.140625" customWidth="1"/>
    <col min="11774" max="11774" width="45.28515625" customWidth="1"/>
    <col min="11775" max="11775" width="14.85546875" customWidth="1"/>
    <col min="11776" max="11776" width="12.28515625" customWidth="1"/>
    <col min="11777" max="11778" width="11.140625" customWidth="1"/>
    <col min="11779" max="11779" width="12.42578125" customWidth="1"/>
    <col min="11780" max="11780" width="11.42578125" customWidth="1"/>
    <col min="11781" max="11781" width="13.5703125" customWidth="1"/>
    <col min="12020" max="12020" width="23.140625" customWidth="1"/>
    <col min="12021" max="12021" width="42.85546875" customWidth="1"/>
    <col min="12023" max="12023" width="11.28515625" customWidth="1"/>
    <col min="12024" max="12024" width="12.85546875" customWidth="1"/>
    <col min="12025" max="12025" width="12.140625" customWidth="1"/>
    <col min="12026" max="12026" width="11.7109375" customWidth="1"/>
    <col min="12027" max="12027" width="11.42578125" customWidth="1"/>
    <col min="12028" max="12028" width="12.7109375" customWidth="1"/>
    <col min="12029" max="12029" width="4.140625" customWidth="1"/>
    <col min="12030" max="12030" width="45.28515625" customWidth="1"/>
    <col min="12031" max="12031" width="14.85546875" customWidth="1"/>
    <col min="12032" max="12032" width="12.28515625" customWidth="1"/>
    <col min="12033" max="12034" width="11.140625" customWidth="1"/>
    <col min="12035" max="12035" width="12.42578125" customWidth="1"/>
    <col min="12036" max="12036" width="11.42578125" customWidth="1"/>
    <col min="12037" max="12037" width="13.5703125" customWidth="1"/>
    <col min="12276" max="12276" width="23.140625" customWidth="1"/>
    <col min="12277" max="12277" width="42.85546875" customWidth="1"/>
    <col min="12279" max="12279" width="11.28515625" customWidth="1"/>
    <col min="12280" max="12280" width="12.85546875" customWidth="1"/>
    <col min="12281" max="12281" width="12.140625" customWidth="1"/>
    <col min="12282" max="12282" width="11.7109375" customWidth="1"/>
    <col min="12283" max="12283" width="11.42578125" customWidth="1"/>
    <col min="12284" max="12284" width="12.7109375" customWidth="1"/>
    <col min="12285" max="12285" width="4.140625" customWidth="1"/>
    <col min="12286" max="12286" width="45.28515625" customWidth="1"/>
    <col min="12287" max="12287" width="14.85546875" customWidth="1"/>
    <col min="12288" max="12288" width="12.28515625" customWidth="1"/>
    <col min="12289" max="12290" width="11.140625" customWidth="1"/>
    <col min="12291" max="12291" width="12.42578125" customWidth="1"/>
    <col min="12292" max="12292" width="11.42578125" customWidth="1"/>
    <col min="12293" max="12293" width="13.5703125" customWidth="1"/>
    <col min="12532" max="12532" width="23.140625" customWidth="1"/>
    <col min="12533" max="12533" width="42.85546875" customWidth="1"/>
    <col min="12535" max="12535" width="11.28515625" customWidth="1"/>
    <col min="12536" max="12536" width="12.85546875" customWidth="1"/>
    <col min="12537" max="12537" width="12.140625" customWidth="1"/>
    <col min="12538" max="12538" width="11.7109375" customWidth="1"/>
    <col min="12539" max="12539" width="11.42578125" customWidth="1"/>
    <col min="12540" max="12540" width="12.7109375" customWidth="1"/>
    <col min="12541" max="12541" width="4.140625" customWidth="1"/>
    <col min="12542" max="12542" width="45.28515625" customWidth="1"/>
    <col min="12543" max="12543" width="14.85546875" customWidth="1"/>
    <col min="12544" max="12544" width="12.28515625" customWidth="1"/>
    <col min="12545" max="12546" width="11.140625" customWidth="1"/>
    <col min="12547" max="12547" width="12.42578125" customWidth="1"/>
    <col min="12548" max="12548" width="11.42578125" customWidth="1"/>
    <col min="12549" max="12549" width="13.5703125" customWidth="1"/>
    <col min="12788" max="12788" width="23.140625" customWidth="1"/>
    <col min="12789" max="12789" width="42.85546875" customWidth="1"/>
    <col min="12791" max="12791" width="11.28515625" customWidth="1"/>
    <col min="12792" max="12792" width="12.85546875" customWidth="1"/>
    <col min="12793" max="12793" width="12.140625" customWidth="1"/>
    <col min="12794" max="12794" width="11.7109375" customWidth="1"/>
    <col min="12795" max="12795" width="11.42578125" customWidth="1"/>
    <col min="12796" max="12796" width="12.7109375" customWidth="1"/>
    <col min="12797" max="12797" width="4.140625" customWidth="1"/>
    <col min="12798" max="12798" width="45.28515625" customWidth="1"/>
    <col min="12799" max="12799" width="14.85546875" customWidth="1"/>
    <col min="12800" max="12800" width="12.28515625" customWidth="1"/>
    <col min="12801" max="12802" width="11.140625" customWidth="1"/>
    <col min="12803" max="12803" width="12.42578125" customWidth="1"/>
    <col min="12804" max="12804" width="11.42578125" customWidth="1"/>
    <col min="12805" max="12805" width="13.5703125" customWidth="1"/>
    <col min="13044" max="13044" width="23.140625" customWidth="1"/>
    <col min="13045" max="13045" width="42.85546875" customWidth="1"/>
    <col min="13047" max="13047" width="11.28515625" customWidth="1"/>
    <col min="13048" max="13048" width="12.85546875" customWidth="1"/>
    <col min="13049" max="13049" width="12.140625" customWidth="1"/>
    <col min="13050" max="13050" width="11.7109375" customWidth="1"/>
    <col min="13051" max="13051" width="11.42578125" customWidth="1"/>
    <col min="13052" max="13052" width="12.7109375" customWidth="1"/>
    <col min="13053" max="13053" width="4.140625" customWidth="1"/>
    <col min="13054" max="13054" width="45.28515625" customWidth="1"/>
    <col min="13055" max="13055" width="14.85546875" customWidth="1"/>
    <col min="13056" max="13056" width="12.28515625" customWidth="1"/>
    <col min="13057" max="13058" width="11.140625" customWidth="1"/>
    <col min="13059" max="13059" width="12.42578125" customWidth="1"/>
    <col min="13060" max="13060" width="11.42578125" customWidth="1"/>
    <col min="13061" max="13061" width="13.5703125" customWidth="1"/>
    <col min="13300" max="13300" width="23.140625" customWidth="1"/>
    <col min="13301" max="13301" width="42.85546875" customWidth="1"/>
    <col min="13303" max="13303" width="11.28515625" customWidth="1"/>
    <col min="13304" max="13304" width="12.85546875" customWidth="1"/>
    <col min="13305" max="13305" width="12.140625" customWidth="1"/>
    <col min="13306" max="13306" width="11.7109375" customWidth="1"/>
    <col min="13307" max="13307" width="11.42578125" customWidth="1"/>
    <col min="13308" max="13308" width="12.7109375" customWidth="1"/>
    <col min="13309" max="13309" width="4.140625" customWidth="1"/>
    <col min="13310" max="13310" width="45.28515625" customWidth="1"/>
    <col min="13311" max="13311" width="14.85546875" customWidth="1"/>
    <col min="13312" max="13312" width="12.28515625" customWidth="1"/>
    <col min="13313" max="13314" width="11.140625" customWidth="1"/>
    <col min="13315" max="13315" width="12.42578125" customWidth="1"/>
    <col min="13316" max="13316" width="11.42578125" customWidth="1"/>
    <col min="13317" max="13317" width="13.5703125" customWidth="1"/>
    <col min="13556" max="13556" width="23.140625" customWidth="1"/>
    <col min="13557" max="13557" width="42.85546875" customWidth="1"/>
    <col min="13559" max="13559" width="11.28515625" customWidth="1"/>
    <col min="13560" max="13560" width="12.85546875" customWidth="1"/>
    <col min="13561" max="13561" width="12.140625" customWidth="1"/>
    <col min="13562" max="13562" width="11.7109375" customWidth="1"/>
    <col min="13563" max="13563" width="11.42578125" customWidth="1"/>
    <col min="13564" max="13564" width="12.7109375" customWidth="1"/>
    <col min="13565" max="13565" width="4.140625" customWidth="1"/>
    <col min="13566" max="13566" width="45.28515625" customWidth="1"/>
    <col min="13567" max="13567" width="14.85546875" customWidth="1"/>
    <col min="13568" max="13568" width="12.28515625" customWidth="1"/>
    <col min="13569" max="13570" width="11.140625" customWidth="1"/>
    <col min="13571" max="13571" width="12.42578125" customWidth="1"/>
    <col min="13572" max="13572" width="11.42578125" customWidth="1"/>
    <col min="13573" max="13573" width="13.5703125" customWidth="1"/>
    <col min="13812" max="13812" width="23.140625" customWidth="1"/>
    <col min="13813" max="13813" width="42.85546875" customWidth="1"/>
    <col min="13815" max="13815" width="11.28515625" customWidth="1"/>
    <col min="13816" max="13816" width="12.85546875" customWidth="1"/>
    <col min="13817" max="13817" width="12.140625" customWidth="1"/>
    <col min="13818" max="13818" width="11.7109375" customWidth="1"/>
    <col min="13819" max="13819" width="11.42578125" customWidth="1"/>
    <col min="13820" max="13820" width="12.7109375" customWidth="1"/>
    <col min="13821" max="13821" width="4.140625" customWidth="1"/>
    <col min="13822" max="13822" width="45.28515625" customWidth="1"/>
    <col min="13823" max="13823" width="14.85546875" customWidth="1"/>
    <col min="13824" max="13824" width="12.28515625" customWidth="1"/>
    <col min="13825" max="13826" width="11.140625" customWidth="1"/>
    <col min="13827" max="13827" width="12.42578125" customWidth="1"/>
    <col min="13828" max="13828" width="11.42578125" customWidth="1"/>
    <col min="13829" max="13829" width="13.5703125" customWidth="1"/>
    <col min="14068" max="14068" width="23.140625" customWidth="1"/>
    <col min="14069" max="14069" width="42.85546875" customWidth="1"/>
    <col min="14071" max="14071" width="11.28515625" customWidth="1"/>
    <col min="14072" max="14072" width="12.85546875" customWidth="1"/>
    <col min="14073" max="14073" width="12.140625" customWidth="1"/>
    <col min="14074" max="14074" width="11.7109375" customWidth="1"/>
    <col min="14075" max="14075" width="11.42578125" customWidth="1"/>
    <col min="14076" max="14076" width="12.7109375" customWidth="1"/>
    <col min="14077" max="14077" width="4.140625" customWidth="1"/>
    <col min="14078" max="14078" width="45.28515625" customWidth="1"/>
    <col min="14079" max="14079" width="14.85546875" customWidth="1"/>
    <col min="14080" max="14080" width="12.28515625" customWidth="1"/>
    <col min="14081" max="14082" width="11.140625" customWidth="1"/>
    <col min="14083" max="14083" width="12.42578125" customWidth="1"/>
    <col min="14084" max="14084" width="11.42578125" customWidth="1"/>
    <col min="14085" max="14085" width="13.5703125" customWidth="1"/>
    <col min="14324" max="14324" width="23.140625" customWidth="1"/>
    <col min="14325" max="14325" width="42.85546875" customWidth="1"/>
    <col min="14327" max="14327" width="11.28515625" customWidth="1"/>
    <col min="14328" max="14328" width="12.85546875" customWidth="1"/>
    <col min="14329" max="14329" width="12.140625" customWidth="1"/>
    <col min="14330" max="14330" width="11.7109375" customWidth="1"/>
    <col min="14331" max="14331" width="11.42578125" customWidth="1"/>
    <col min="14332" max="14332" width="12.7109375" customWidth="1"/>
    <col min="14333" max="14333" width="4.140625" customWidth="1"/>
    <col min="14334" max="14334" width="45.28515625" customWidth="1"/>
    <col min="14335" max="14335" width="14.85546875" customWidth="1"/>
    <col min="14336" max="14336" width="12.28515625" customWidth="1"/>
    <col min="14337" max="14338" width="11.140625" customWidth="1"/>
    <col min="14339" max="14339" width="12.42578125" customWidth="1"/>
    <col min="14340" max="14340" width="11.42578125" customWidth="1"/>
    <col min="14341" max="14341" width="13.5703125" customWidth="1"/>
    <col min="14580" max="14580" width="23.140625" customWidth="1"/>
    <col min="14581" max="14581" width="42.85546875" customWidth="1"/>
    <col min="14583" max="14583" width="11.28515625" customWidth="1"/>
    <col min="14584" max="14584" width="12.85546875" customWidth="1"/>
    <col min="14585" max="14585" width="12.140625" customWidth="1"/>
    <col min="14586" max="14586" width="11.7109375" customWidth="1"/>
    <col min="14587" max="14587" width="11.42578125" customWidth="1"/>
    <col min="14588" max="14588" width="12.7109375" customWidth="1"/>
    <col min="14589" max="14589" width="4.140625" customWidth="1"/>
    <col min="14590" max="14590" width="45.28515625" customWidth="1"/>
    <col min="14591" max="14591" width="14.85546875" customWidth="1"/>
    <col min="14592" max="14592" width="12.28515625" customWidth="1"/>
    <col min="14593" max="14594" width="11.140625" customWidth="1"/>
    <col min="14595" max="14595" width="12.42578125" customWidth="1"/>
    <col min="14596" max="14596" width="11.42578125" customWidth="1"/>
    <col min="14597" max="14597" width="13.5703125" customWidth="1"/>
    <col min="14836" max="14836" width="23.140625" customWidth="1"/>
    <col min="14837" max="14837" width="42.85546875" customWidth="1"/>
    <col min="14839" max="14839" width="11.28515625" customWidth="1"/>
    <col min="14840" max="14840" width="12.85546875" customWidth="1"/>
    <col min="14841" max="14841" width="12.140625" customWidth="1"/>
    <col min="14842" max="14842" width="11.7109375" customWidth="1"/>
    <col min="14843" max="14843" width="11.42578125" customWidth="1"/>
    <col min="14844" max="14844" width="12.7109375" customWidth="1"/>
    <col min="14845" max="14845" width="4.140625" customWidth="1"/>
    <col min="14846" max="14846" width="45.28515625" customWidth="1"/>
    <col min="14847" max="14847" width="14.85546875" customWidth="1"/>
    <col min="14848" max="14848" width="12.28515625" customWidth="1"/>
    <col min="14849" max="14850" width="11.140625" customWidth="1"/>
    <col min="14851" max="14851" width="12.42578125" customWidth="1"/>
    <col min="14852" max="14852" width="11.42578125" customWidth="1"/>
    <col min="14853" max="14853" width="13.5703125" customWidth="1"/>
    <col min="15092" max="15092" width="23.140625" customWidth="1"/>
    <col min="15093" max="15093" width="42.85546875" customWidth="1"/>
    <col min="15095" max="15095" width="11.28515625" customWidth="1"/>
    <col min="15096" max="15096" width="12.85546875" customWidth="1"/>
    <col min="15097" max="15097" width="12.140625" customWidth="1"/>
    <col min="15098" max="15098" width="11.7109375" customWidth="1"/>
    <col min="15099" max="15099" width="11.42578125" customWidth="1"/>
    <col min="15100" max="15100" width="12.7109375" customWidth="1"/>
    <col min="15101" max="15101" width="4.140625" customWidth="1"/>
    <col min="15102" max="15102" width="45.28515625" customWidth="1"/>
    <col min="15103" max="15103" width="14.85546875" customWidth="1"/>
    <col min="15104" max="15104" width="12.28515625" customWidth="1"/>
    <col min="15105" max="15106" width="11.140625" customWidth="1"/>
    <col min="15107" max="15107" width="12.42578125" customWidth="1"/>
    <col min="15108" max="15108" width="11.42578125" customWidth="1"/>
    <col min="15109" max="15109" width="13.5703125" customWidth="1"/>
    <col min="15348" max="15348" width="23.140625" customWidth="1"/>
    <col min="15349" max="15349" width="42.85546875" customWidth="1"/>
    <col min="15351" max="15351" width="11.28515625" customWidth="1"/>
    <col min="15352" max="15352" width="12.85546875" customWidth="1"/>
    <col min="15353" max="15353" width="12.140625" customWidth="1"/>
    <col min="15354" max="15354" width="11.7109375" customWidth="1"/>
    <col min="15355" max="15355" width="11.42578125" customWidth="1"/>
    <col min="15356" max="15356" width="12.7109375" customWidth="1"/>
    <col min="15357" max="15357" width="4.140625" customWidth="1"/>
    <col min="15358" max="15358" width="45.28515625" customWidth="1"/>
    <col min="15359" max="15359" width="14.85546875" customWidth="1"/>
    <col min="15360" max="15360" width="12.28515625" customWidth="1"/>
    <col min="15361" max="15362" width="11.140625" customWidth="1"/>
    <col min="15363" max="15363" width="12.42578125" customWidth="1"/>
    <col min="15364" max="15364" width="11.42578125" customWidth="1"/>
    <col min="15365" max="15365" width="13.5703125" customWidth="1"/>
    <col min="15604" max="15604" width="23.140625" customWidth="1"/>
    <col min="15605" max="15605" width="42.85546875" customWidth="1"/>
    <col min="15607" max="15607" width="11.28515625" customWidth="1"/>
    <col min="15608" max="15608" width="12.85546875" customWidth="1"/>
    <col min="15609" max="15609" width="12.140625" customWidth="1"/>
    <col min="15610" max="15610" width="11.7109375" customWidth="1"/>
    <col min="15611" max="15611" width="11.42578125" customWidth="1"/>
    <col min="15612" max="15612" width="12.7109375" customWidth="1"/>
    <col min="15613" max="15613" width="4.140625" customWidth="1"/>
    <col min="15614" max="15614" width="45.28515625" customWidth="1"/>
    <col min="15615" max="15615" width="14.85546875" customWidth="1"/>
    <col min="15616" max="15616" width="12.28515625" customWidth="1"/>
    <col min="15617" max="15618" width="11.140625" customWidth="1"/>
    <col min="15619" max="15619" width="12.42578125" customWidth="1"/>
    <col min="15620" max="15620" width="11.42578125" customWidth="1"/>
    <col min="15621" max="15621" width="13.5703125" customWidth="1"/>
    <col min="15860" max="15860" width="23.140625" customWidth="1"/>
    <col min="15861" max="15861" width="42.85546875" customWidth="1"/>
    <col min="15863" max="15863" width="11.28515625" customWidth="1"/>
    <col min="15864" max="15864" width="12.85546875" customWidth="1"/>
    <col min="15865" max="15865" width="12.140625" customWidth="1"/>
    <col min="15866" max="15866" width="11.7109375" customWidth="1"/>
    <col min="15867" max="15867" width="11.42578125" customWidth="1"/>
    <col min="15868" max="15868" width="12.7109375" customWidth="1"/>
    <col min="15869" max="15869" width="4.140625" customWidth="1"/>
    <col min="15870" max="15870" width="45.28515625" customWidth="1"/>
    <col min="15871" max="15871" width="14.85546875" customWidth="1"/>
    <col min="15872" max="15872" width="12.28515625" customWidth="1"/>
    <col min="15873" max="15874" width="11.140625" customWidth="1"/>
    <col min="15875" max="15875" width="12.42578125" customWidth="1"/>
    <col min="15876" max="15876" width="11.42578125" customWidth="1"/>
    <col min="15877" max="15877" width="13.5703125" customWidth="1"/>
    <col min="16116" max="16116" width="23.140625" customWidth="1"/>
    <col min="16117" max="16117" width="42.85546875" customWidth="1"/>
    <col min="16119" max="16119" width="11.28515625" customWidth="1"/>
    <col min="16120" max="16120" width="12.85546875" customWidth="1"/>
    <col min="16121" max="16121" width="12.140625" customWidth="1"/>
    <col min="16122" max="16122" width="11.7109375" customWidth="1"/>
    <col min="16123" max="16123" width="11.42578125" customWidth="1"/>
    <col min="16124" max="16124" width="12.7109375" customWidth="1"/>
    <col min="16125" max="16125" width="4.140625" customWidth="1"/>
    <col min="16126" max="16126" width="45.28515625" customWidth="1"/>
    <col min="16127" max="16127" width="14.85546875" customWidth="1"/>
    <col min="16128" max="16128" width="12.28515625" customWidth="1"/>
    <col min="16129" max="16130" width="11.140625" customWidth="1"/>
    <col min="16131" max="16131" width="12.42578125" customWidth="1"/>
    <col min="16132" max="16132" width="11.42578125" customWidth="1"/>
    <col min="16133" max="16133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178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178</v>
      </c>
      <c r="B5" s="2"/>
      <c r="C5" s="2"/>
      <c r="D5" s="2"/>
      <c r="E5" s="2"/>
      <c r="F5" s="2"/>
      <c r="G5" s="3"/>
      <c r="H5" s="3"/>
      <c r="I5" s="4"/>
      <c r="J5" s="2" t="s">
        <v>179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179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10309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177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10309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194</v>
      </c>
      <c r="L13" s="131">
        <v>0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195</v>
      </c>
      <c r="L15" s="139">
        <f>L16+L17</f>
        <v>0</v>
      </c>
      <c r="M15" s="139">
        <f t="shared" ref="M15:Q15" si="0">M16+M17</f>
        <v>0</v>
      </c>
      <c r="N15" s="139">
        <f t="shared" si="0"/>
        <v>0</v>
      </c>
      <c r="O15" s="139">
        <f t="shared" si="0"/>
        <v>0</v>
      </c>
      <c r="P15" s="139">
        <f t="shared" si="0"/>
        <v>0</v>
      </c>
      <c r="Q15" s="139">
        <f t="shared" si="0"/>
        <v>0</v>
      </c>
      <c r="R15" s="139">
        <f>R16+R17</f>
        <v>0</v>
      </c>
      <c r="S15" s="139">
        <f t="shared" ref="S15:W15" si="1">S16+S17</f>
        <v>0</v>
      </c>
      <c r="T15" s="139">
        <f t="shared" si="1"/>
        <v>0</v>
      </c>
      <c r="U15" s="139">
        <f t="shared" si="1"/>
        <v>0</v>
      </c>
      <c r="V15" s="139">
        <f t="shared" si="1"/>
        <v>0</v>
      </c>
      <c r="W15" s="140">
        <f t="shared" si="1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D19*10309*2</f>
        <v>64740.520000000004</v>
      </c>
      <c r="D19" s="42">
        <v>3.14</v>
      </c>
      <c r="E19" s="41">
        <f>F19*2*10309</f>
        <v>64740.520000000004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196</v>
      </c>
      <c r="L19" s="139">
        <f>L20+L21</f>
        <v>588946.69000000006</v>
      </c>
      <c r="M19" s="139">
        <f t="shared" ref="M19:W19" si="2">M20+M21</f>
        <v>927.94</v>
      </c>
      <c r="N19" s="139">
        <f t="shared" si="2"/>
        <v>4329.71</v>
      </c>
      <c r="O19" s="139">
        <f t="shared" si="2"/>
        <v>1546.65</v>
      </c>
      <c r="P19" s="139">
        <f t="shared" si="2"/>
        <v>1030.8699999999999</v>
      </c>
      <c r="Q19" s="139">
        <f t="shared" si="2"/>
        <v>37111.32</v>
      </c>
      <c r="R19" s="139">
        <f t="shared" si="2"/>
        <v>0</v>
      </c>
      <c r="S19" s="139">
        <f t="shared" si="2"/>
        <v>0</v>
      </c>
      <c r="T19" s="139">
        <f t="shared" si="2"/>
        <v>0</v>
      </c>
      <c r="U19" s="139">
        <f t="shared" si="2"/>
        <v>0</v>
      </c>
      <c r="V19" s="139">
        <f t="shared" si="2"/>
        <v>0</v>
      </c>
      <c r="W19" s="140">
        <f t="shared" si="2"/>
        <v>0</v>
      </c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v>50555.27</v>
      </c>
      <c r="M20" s="139">
        <f>927.94-M21</f>
        <v>107.1400000000001</v>
      </c>
      <c r="N20" s="139">
        <f>4329.71-N21</f>
        <v>499.30999999999995</v>
      </c>
      <c r="O20" s="139">
        <f>1546.65-O21</f>
        <v>178.65000000000009</v>
      </c>
      <c r="P20" s="139">
        <f>1030.87-P21</f>
        <v>118.86999999999989</v>
      </c>
      <c r="Q20" s="139">
        <f>37111.32-Q21</f>
        <v>4279.32</v>
      </c>
      <c r="R20" s="139">
        <f>S20+T20+U20+V20+W20</f>
        <v>0</v>
      </c>
      <c r="S20" s="139">
        <v>0</v>
      </c>
      <c r="T20" s="139">
        <v>0</v>
      </c>
      <c r="U20" s="139">
        <v>0</v>
      </c>
      <c r="V20" s="139">
        <v>0</v>
      </c>
      <c r="W20" s="140">
        <v>0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v>538391.42000000004</v>
      </c>
      <c r="M21" s="139">
        <v>820.8</v>
      </c>
      <c r="N21" s="139">
        <v>3830.4</v>
      </c>
      <c r="O21" s="139">
        <v>1368</v>
      </c>
      <c r="P21" s="139">
        <v>912</v>
      </c>
      <c r="Q21" s="139">
        <v>32832</v>
      </c>
      <c r="R21" s="139">
        <f>S21+T21+U21+V21+W21</f>
        <v>0</v>
      </c>
      <c r="S21" s="139">
        <v>0</v>
      </c>
      <c r="T21" s="139">
        <v>0</v>
      </c>
      <c r="U21" s="139">
        <v>0</v>
      </c>
      <c r="V21" s="139">
        <v>0</v>
      </c>
      <c r="W21" s="140">
        <v>0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50"/>
      <c r="N22" s="150"/>
      <c r="O22" s="150"/>
      <c r="P22" s="150"/>
      <c r="Q22" s="150"/>
      <c r="R22" s="139"/>
      <c r="S22" s="139"/>
      <c r="T22" s="139"/>
      <c r="U22" s="139"/>
      <c r="V22" s="150"/>
      <c r="W22" s="140"/>
    </row>
    <row r="23" spans="1:23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197</v>
      </c>
      <c r="L23" s="139">
        <f>L24+L25</f>
        <v>0</v>
      </c>
      <c r="M23" s="139">
        <f t="shared" ref="M23:W23" si="3">M24+M25</f>
        <v>0</v>
      </c>
      <c r="N23" s="139">
        <f t="shared" si="3"/>
        <v>0</v>
      </c>
      <c r="O23" s="139">
        <f t="shared" si="3"/>
        <v>0</v>
      </c>
      <c r="P23" s="139">
        <f t="shared" si="3"/>
        <v>0</v>
      </c>
      <c r="Q23" s="139">
        <f t="shared" si="3"/>
        <v>0</v>
      </c>
      <c r="R23" s="139">
        <f t="shared" si="3"/>
        <v>0</v>
      </c>
      <c r="S23" s="139">
        <f t="shared" si="3"/>
        <v>0</v>
      </c>
      <c r="T23" s="139">
        <f t="shared" si="3"/>
        <v>0</v>
      </c>
      <c r="U23" s="139">
        <f t="shared" si="3"/>
        <v>0</v>
      </c>
      <c r="V23" s="139">
        <f t="shared" si="3"/>
        <v>0</v>
      </c>
      <c r="W23" s="140">
        <f t="shared" si="3"/>
        <v>0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>S24+T24+U24+V24+W24</f>
        <v>0</v>
      </c>
      <c r="S24" s="139">
        <v>0</v>
      </c>
      <c r="T24" s="139">
        <v>0</v>
      </c>
      <c r="U24" s="139">
        <v>0</v>
      </c>
      <c r="V24" s="139">
        <v>0</v>
      </c>
      <c r="W24" s="140">
        <v>0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ref="R25" si="4">S25+T25+U25+V25+W25</f>
        <v>0</v>
      </c>
      <c r="S25" s="139">
        <v>0</v>
      </c>
      <c r="T25" s="139">
        <v>0</v>
      </c>
      <c r="U25" s="139">
        <v>0</v>
      </c>
      <c r="V25" s="139">
        <v>0</v>
      </c>
      <c r="W25" s="140"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51"/>
      <c r="N26" s="151"/>
      <c r="O26" s="151"/>
      <c r="P26" s="151"/>
      <c r="Q26" s="151"/>
      <c r="R26" s="139"/>
      <c r="S26" s="150"/>
      <c r="T26" s="139"/>
      <c r="U26" s="139"/>
      <c r="V26" s="150"/>
      <c r="W26" s="154"/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198</v>
      </c>
      <c r="L27" s="139">
        <f t="shared" ref="L27:W27" si="5">L28+L29+L30</f>
        <v>588946.69000000006</v>
      </c>
      <c r="M27" s="139">
        <f t="shared" si="5"/>
        <v>927.94</v>
      </c>
      <c r="N27" s="139">
        <f t="shared" si="5"/>
        <v>4329.71</v>
      </c>
      <c r="O27" s="139">
        <f t="shared" si="5"/>
        <v>1546.65</v>
      </c>
      <c r="P27" s="139">
        <f t="shared" si="5"/>
        <v>1030.8699999999999</v>
      </c>
      <c r="Q27" s="139">
        <f t="shared" si="5"/>
        <v>37111.32</v>
      </c>
      <c r="R27" s="139">
        <f t="shared" si="5"/>
        <v>0</v>
      </c>
      <c r="S27" s="139">
        <f t="shared" si="5"/>
        <v>0</v>
      </c>
      <c r="T27" s="139">
        <f t="shared" si="5"/>
        <v>0</v>
      </c>
      <c r="U27" s="139">
        <f t="shared" si="5"/>
        <v>0</v>
      </c>
      <c r="V27" s="139">
        <f t="shared" si="5"/>
        <v>0</v>
      </c>
      <c r="W27" s="140">
        <f t="shared" si="5"/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W29" si="6">L16+L20-L24</f>
        <v>50555.27</v>
      </c>
      <c r="M28" s="139">
        <f t="shared" si="6"/>
        <v>107.1400000000001</v>
      </c>
      <c r="N28" s="139">
        <f t="shared" si="6"/>
        <v>499.30999999999995</v>
      </c>
      <c r="O28" s="139">
        <f t="shared" si="6"/>
        <v>178.65000000000009</v>
      </c>
      <c r="P28" s="139">
        <f t="shared" si="6"/>
        <v>118.86999999999989</v>
      </c>
      <c r="Q28" s="139">
        <f t="shared" si="6"/>
        <v>4279.32</v>
      </c>
      <c r="R28" s="139">
        <f t="shared" si="6"/>
        <v>0</v>
      </c>
      <c r="S28" s="139">
        <f t="shared" si="6"/>
        <v>0</v>
      </c>
      <c r="T28" s="139">
        <f t="shared" si="6"/>
        <v>0</v>
      </c>
      <c r="U28" s="139">
        <f t="shared" si="6"/>
        <v>0</v>
      </c>
      <c r="V28" s="139">
        <f t="shared" si="6"/>
        <v>0</v>
      </c>
      <c r="W28" s="140">
        <f t="shared" si="6"/>
        <v>0</v>
      </c>
    </row>
    <row r="29" spans="1:23" ht="15.75" x14ac:dyDescent="0.25">
      <c r="A29" s="45" t="s">
        <v>57</v>
      </c>
      <c r="B29" s="46" t="s">
        <v>39</v>
      </c>
      <c r="C29" s="41">
        <f>D29*10309*2</f>
        <v>75668.06</v>
      </c>
      <c r="D29" s="47">
        <v>3.67</v>
      </c>
      <c r="E29" s="41">
        <f>F29*2*10309</f>
        <v>75668.06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538391.42000000004</v>
      </c>
      <c r="M29" s="139">
        <f t="shared" si="6"/>
        <v>820.8</v>
      </c>
      <c r="N29" s="139">
        <f t="shared" si="6"/>
        <v>3830.4</v>
      </c>
      <c r="O29" s="139">
        <f t="shared" si="6"/>
        <v>1368</v>
      </c>
      <c r="P29" s="139">
        <f t="shared" si="6"/>
        <v>912</v>
      </c>
      <c r="Q29" s="139">
        <f t="shared" si="6"/>
        <v>32832</v>
      </c>
      <c r="R29" s="139">
        <f t="shared" si="6"/>
        <v>0</v>
      </c>
      <c r="S29" s="139">
        <f t="shared" si="6"/>
        <v>0</v>
      </c>
      <c r="T29" s="139">
        <f t="shared" si="6"/>
        <v>0</v>
      </c>
      <c r="U29" s="139">
        <f t="shared" si="6"/>
        <v>0</v>
      </c>
      <c r="V29" s="139">
        <f t="shared" si="6"/>
        <v>0</v>
      </c>
      <c r="W29" s="140">
        <f t="shared" si="6"/>
        <v>0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E122</f>
        <v>537814.05000000005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51132.640000000014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9"/>
      <c r="S35" s="139"/>
      <c r="T35" s="139"/>
      <c r="U35" s="139"/>
      <c r="V35" s="139"/>
      <c r="W35" s="138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-537814.05000000005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7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</row>
    <row r="38" spans="1:23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7"/>
      <c r="S38" s="137"/>
      <c r="T38" s="137"/>
      <c r="U38" s="137"/>
      <c r="V38" s="137"/>
      <c r="W38" s="138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199</v>
      </c>
      <c r="L39" s="136">
        <f>L13+L36</f>
        <v>-537814.05000000005</v>
      </c>
      <c r="M39" s="136"/>
      <c r="N39" s="136"/>
      <c r="O39" s="136"/>
      <c r="P39" s="136"/>
      <c r="Q39" s="136"/>
      <c r="R39" s="139"/>
      <c r="S39" s="139"/>
      <c r="T39" s="139"/>
      <c r="U39" s="139"/>
      <c r="V39" s="139"/>
      <c r="W39" s="140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7"/>
      <c r="N40" s="137"/>
      <c r="O40" s="137"/>
      <c r="P40" s="137"/>
      <c r="Q40" s="137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171</v>
      </c>
      <c r="L41" s="137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172</v>
      </c>
      <c r="L42" s="139">
        <v>0</v>
      </c>
      <c r="M42" s="148"/>
      <c r="N42" s="148"/>
      <c r="O42" s="148"/>
      <c r="P42" s="148"/>
      <c r="Q42" s="148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/>
      <c r="L43" s="139"/>
      <c r="M43" s="137"/>
      <c r="N43" s="137"/>
      <c r="O43" s="137"/>
      <c r="P43" s="137"/>
      <c r="Q43" s="137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D44*10309*2</f>
        <v>27628.120000000003</v>
      </c>
      <c r="D44" s="47">
        <v>1.34</v>
      </c>
      <c r="E44" s="41">
        <f>F44*2*10309</f>
        <v>27628.120000000003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6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/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170</v>
      </c>
      <c r="L47" s="143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5"/>
    </row>
    <row r="48" spans="1:23" ht="15.75" x14ac:dyDescent="0.25">
      <c r="A48" s="45" t="s">
        <v>180</v>
      </c>
      <c r="B48" s="162"/>
      <c r="C48" s="41">
        <f>D48*10309*2</f>
        <v>9690.4600000000009</v>
      </c>
      <c r="D48" s="47">
        <f>D49+D50</f>
        <v>0.47000000000000003</v>
      </c>
      <c r="E48" s="41">
        <f>F48*2*10309</f>
        <v>8247.2000000000007</v>
      </c>
      <c r="F48" s="68">
        <v>0.4</v>
      </c>
      <c r="G48" s="43">
        <f>C48-E48</f>
        <v>1443.2600000000002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146"/>
      <c r="S48" s="146"/>
      <c r="T48" s="146"/>
      <c r="U48" s="146"/>
      <c r="V48" s="146"/>
      <c r="W48" s="3"/>
    </row>
    <row r="49" spans="1:23" ht="15.75" x14ac:dyDescent="0.25">
      <c r="A49" s="83" t="s">
        <v>181</v>
      </c>
      <c r="B49" s="158" t="s">
        <v>84</v>
      </c>
      <c r="C49" s="50"/>
      <c r="D49" s="42">
        <v>0.4</v>
      </c>
      <c r="E49" s="50"/>
      <c r="F49" s="42">
        <v>0.4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3"/>
      <c r="W49" s="3"/>
    </row>
    <row r="50" spans="1:23" ht="15.75" x14ac:dyDescent="0.25">
      <c r="A50" s="163" t="s">
        <v>182</v>
      </c>
      <c r="B50" s="164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x14ac:dyDescent="0.25">
      <c r="A51" s="40" t="s">
        <v>85</v>
      </c>
      <c r="B51" s="31" t="s">
        <v>86</v>
      </c>
      <c r="C51" s="41">
        <f>D51*10309*2</f>
        <v>52678.990000000005</v>
      </c>
      <c r="D51" s="42">
        <v>2.5550000000000002</v>
      </c>
      <c r="E51" s="41">
        <f>F51*2*10309</f>
        <v>52678.990000000005</v>
      </c>
      <c r="F51" s="42">
        <v>2.5550000000000002</v>
      </c>
      <c r="G51" s="43">
        <f>C51-E51</f>
        <v>0</v>
      </c>
      <c r="H51" s="47">
        <f>D51-F51</f>
        <v>0</v>
      </c>
      <c r="I51" s="35"/>
      <c r="K51" s="3" t="s">
        <v>173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146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M54" s="133"/>
      <c r="N54" s="133"/>
      <c r="O54" s="133"/>
      <c r="P54" s="133"/>
      <c r="Q54" s="133"/>
      <c r="R54" s="146"/>
      <c r="S54" s="146"/>
      <c r="T54" s="146"/>
      <c r="U54" s="146"/>
    </row>
    <row r="55" spans="1:23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3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D62*10309*2</f>
        <v>66183.78</v>
      </c>
      <c r="D62" s="47">
        <v>3.21</v>
      </c>
      <c r="E62" s="41">
        <f>F62*2*10309</f>
        <v>66183.78</v>
      </c>
      <c r="F62" s="68">
        <v>3.21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D89*10309*2</f>
        <v>2061.8000000000002</v>
      </c>
      <c r="D89" s="68">
        <v>0.1</v>
      </c>
      <c r="E89" s="41">
        <f>F89*2*10309</f>
        <v>0</v>
      </c>
      <c r="F89" s="42">
        <v>0</v>
      </c>
      <c r="G89" s="43">
        <f>C89-E89</f>
        <v>2061.8000000000002</v>
      </c>
      <c r="H89" s="47">
        <f>D89-F89</f>
        <v>0.1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D91*10309*2</f>
        <v>12680.07</v>
      </c>
      <c r="D91" s="68">
        <v>0.61499999999999999</v>
      </c>
      <c r="E91" s="41">
        <v>3807.85</v>
      </c>
      <c r="F91" s="68">
        <v>0.18</v>
      </c>
      <c r="G91" s="43">
        <f>C91-E91</f>
        <v>8872.2199999999993</v>
      </c>
      <c r="H91" s="47">
        <f>D91-F91</f>
        <v>0.435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D93*10309*2</f>
        <v>18246.93</v>
      </c>
      <c r="D93" s="68">
        <v>0.88500000000000001</v>
      </c>
      <c r="E93" s="41">
        <v>18246.93</v>
      </c>
      <c r="F93" s="68">
        <v>0.88500000000000001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D95*10309*2</f>
        <v>5979.2199999999993</v>
      </c>
      <c r="D95" s="47">
        <v>0.28999999999999998</v>
      </c>
      <c r="E95" s="41">
        <f>F95*2*10309</f>
        <v>5979.2199999999993</v>
      </c>
      <c r="F95" s="68">
        <v>0.28999999999999998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136</v>
      </c>
      <c r="B97" s="49" t="s">
        <v>84</v>
      </c>
      <c r="C97" s="41">
        <f>D97*10309*2</f>
        <v>5566.8600000000006</v>
      </c>
      <c r="D97" s="78">
        <v>0.27</v>
      </c>
      <c r="E97" s="41">
        <f>F97*2*10309</f>
        <v>5566.8600000000006</v>
      </c>
      <c r="F97" s="68">
        <v>0.27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D99*10309*2</f>
        <v>10927.54</v>
      </c>
      <c r="D99" s="78">
        <v>0.53</v>
      </c>
      <c r="E99" s="41">
        <f>F99*2*10309</f>
        <v>10927.54</v>
      </c>
      <c r="F99" s="68">
        <v>0.53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137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184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138</v>
      </c>
      <c r="B102" s="49" t="s">
        <v>84</v>
      </c>
      <c r="C102" s="41">
        <f>D102*10309*2</f>
        <v>8041.02</v>
      </c>
      <c r="D102" s="159">
        <v>0.39</v>
      </c>
      <c r="E102" s="41">
        <f>F102*2*10309</f>
        <v>8041.02</v>
      </c>
      <c r="F102" s="47">
        <v>0.39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1" t="s">
        <v>139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185</v>
      </c>
      <c r="B104" s="158" t="s">
        <v>84</v>
      </c>
      <c r="C104" s="41">
        <f>D104*10309*2</f>
        <v>4535.96</v>
      </c>
      <c r="D104" s="160">
        <v>0.22</v>
      </c>
      <c r="E104" s="41">
        <f>F104*2*10309</f>
        <v>4535.96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1" t="s">
        <v>186</v>
      </c>
      <c r="B105" s="158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174</v>
      </c>
      <c r="B106" s="49"/>
      <c r="C106" s="41">
        <f>D106*10309*2</f>
        <v>68451.759999999995</v>
      </c>
      <c r="D106" s="68">
        <v>3.32</v>
      </c>
      <c r="E106" s="41">
        <f>F106*2*10309</f>
        <v>68451.759999999995</v>
      </c>
      <c r="F106" s="68">
        <v>3.32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140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167</v>
      </c>
      <c r="B108" s="49"/>
      <c r="C108" s="71">
        <f>C19+C29+C44+C48+C51+C62+C89+C91+C93+C95+C97+C99+C106+C102+C104</f>
        <v>433081.09</v>
      </c>
      <c r="D108" s="78">
        <f>D19+D29+D44+D48+D51+D62+D89+D91+D93+D95+D97+D99+D106+D102+D104</f>
        <v>21.005000000000003</v>
      </c>
      <c r="E108" s="71">
        <f>E19+E29+E44+E48+E51+E62+E89+E91+E93+E95+E97+E99+E106+E102+E104</f>
        <v>420703.81</v>
      </c>
      <c r="F108" s="78">
        <f>F19+F29+F44+F48+F51+F62+F89+F91+F93+F95+F97+F99+F106+F102+F104</f>
        <v>20.399999999999999</v>
      </c>
      <c r="G108" s="43">
        <f>C108-E108</f>
        <v>12377.280000000028</v>
      </c>
      <c r="H108" s="47">
        <f>D108-F108</f>
        <v>0.60500000000000398</v>
      </c>
      <c r="I108" s="35"/>
    </row>
    <row r="109" spans="1:9" x14ac:dyDescent="0.25">
      <c r="A109" s="73" t="s">
        <v>168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141</v>
      </c>
      <c r="B110" s="31"/>
      <c r="C110" s="41">
        <f>C112+C115+C117+C119</f>
        <v>164737.82</v>
      </c>
      <c r="D110" s="77">
        <f>D112+D115+D117+D119</f>
        <v>7.99</v>
      </c>
      <c r="E110" s="41">
        <f>E112+E115+E117+E119</f>
        <v>117110.23999999999</v>
      </c>
      <c r="F110" s="68">
        <f>F112+F115+F117+F119</f>
        <v>5.68</v>
      </c>
      <c r="G110" s="78">
        <f>C110-E110</f>
        <v>47627.580000000016</v>
      </c>
      <c r="H110" s="47">
        <f>D110-F110</f>
        <v>2.3100000000000005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142</v>
      </c>
      <c r="B112" s="49" t="s">
        <v>126</v>
      </c>
      <c r="C112" s="41">
        <f>D112*10309*2</f>
        <v>32782.620000000003</v>
      </c>
      <c r="D112" s="96">
        <v>1.59</v>
      </c>
      <c r="E112" s="41">
        <f>F112*2*10309</f>
        <v>0</v>
      </c>
      <c r="F112" s="68">
        <v>0</v>
      </c>
      <c r="G112" s="97">
        <f>C112-E112</f>
        <v>32782.620000000003</v>
      </c>
      <c r="H112" s="82">
        <f>D112-F112</f>
        <v>1.59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5" t="s">
        <v>187</v>
      </c>
      <c r="B115" s="162" t="s">
        <v>188</v>
      </c>
      <c r="C115" s="41">
        <f>D115*10309*2</f>
        <v>110924.84</v>
      </c>
      <c r="D115" s="103">
        <v>5.38</v>
      </c>
      <c r="E115" s="41">
        <f>F115*2*10309</f>
        <v>110924.84</v>
      </c>
      <c r="F115" s="68">
        <v>5.38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6"/>
      <c r="B116" s="167" t="s">
        <v>189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8" t="s">
        <v>193</v>
      </c>
      <c r="B117" s="162" t="s">
        <v>188</v>
      </c>
      <c r="C117" s="41">
        <f>D117*10309*2</f>
        <v>6803.9400000000005</v>
      </c>
      <c r="D117" s="96">
        <v>0.33</v>
      </c>
      <c r="E117" s="41">
        <f>F117*2*10309</f>
        <v>6185.4</v>
      </c>
      <c r="F117" s="68">
        <v>0.3</v>
      </c>
      <c r="G117" s="97">
        <f>C117-E117</f>
        <v>618.54000000000087</v>
      </c>
      <c r="H117" s="82">
        <f>D117-F117</f>
        <v>3.0000000000000027E-2</v>
      </c>
      <c r="I117" s="98"/>
    </row>
    <row r="118" spans="1:9" x14ac:dyDescent="0.25">
      <c r="A118" s="169" t="s">
        <v>192</v>
      </c>
      <c r="B118" s="167" t="s">
        <v>189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143</v>
      </c>
      <c r="B119" s="49" t="s">
        <v>115</v>
      </c>
      <c r="C119" s="41">
        <f>D119*10309*2</f>
        <v>14226.419999999998</v>
      </c>
      <c r="D119" s="114">
        <v>0.69</v>
      </c>
      <c r="E119" s="41">
        <f>F119*2*10309</f>
        <v>0</v>
      </c>
      <c r="F119" s="42">
        <v>0</v>
      </c>
      <c r="G119" s="115">
        <f>C119-E119</f>
        <v>14226.419999999998</v>
      </c>
      <c r="H119" s="82">
        <f>D119-F119</f>
        <v>0.69</v>
      </c>
      <c r="I119" s="98"/>
    </row>
    <row r="120" spans="1:9" x14ac:dyDescent="0.25">
      <c r="A120" s="83" t="s">
        <v>190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191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597818.91</v>
      </c>
      <c r="D122" s="68">
        <f>D108+D110</f>
        <v>28.995000000000005</v>
      </c>
      <c r="E122" s="87">
        <f>E108+E110</f>
        <v>537814.05000000005</v>
      </c>
      <c r="F122" s="68">
        <f>F108+F110</f>
        <v>26.08</v>
      </c>
      <c r="G122" s="78">
        <f>C122-E122</f>
        <v>60004.859999999986</v>
      </c>
      <c r="H122" s="47">
        <f>D122-F122</f>
        <v>2.9150000000000063</v>
      </c>
      <c r="I122" s="35"/>
    </row>
    <row r="123" spans="1:9" ht="15.75" thickBot="1" x14ac:dyDescent="0.3">
      <c r="A123" s="89" t="s">
        <v>169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173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6:9" x14ac:dyDescent="0.25">
      <c r="G129" s="133"/>
    </row>
    <row r="130" spans="6:9" x14ac:dyDescent="0.25">
      <c r="G130" s="133"/>
    </row>
    <row r="131" spans="6:9" x14ac:dyDescent="0.25">
      <c r="G131" s="133"/>
    </row>
    <row r="132" spans="6:9" x14ac:dyDescent="0.25">
      <c r="F132" s="156"/>
      <c r="G132" s="157"/>
      <c r="H132" s="157"/>
      <c r="I132" s="157"/>
    </row>
    <row r="133" spans="6:9" x14ac:dyDescent="0.25">
      <c r="F133" s="156"/>
      <c r="G133" s="157"/>
      <c r="H133" s="157"/>
      <c r="I133" s="157"/>
    </row>
    <row r="134" spans="6:9" x14ac:dyDescent="0.25">
      <c r="F134" s="156"/>
      <c r="G134" s="157"/>
      <c r="H134" s="157"/>
      <c r="I134" s="157"/>
    </row>
    <row r="135" spans="6:9" x14ac:dyDescent="0.25">
      <c r="F135" s="156"/>
      <c r="G135" s="157"/>
      <c r="H135" s="156"/>
      <c r="I135" s="157"/>
    </row>
    <row r="136" spans="6:9" x14ac:dyDescent="0.25">
      <c r="I136" s="133"/>
    </row>
    <row r="137" spans="6:9" x14ac:dyDescent="0.25">
      <c r="I137" s="133"/>
    </row>
    <row r="138" spans="6:9" x14ac:dyDescent="0.25">
      <c r="G138" s="155"/>
    </row>
    <row r="139" spans="6:9" x14ac:dyDescent="0.25">
      <c r="G139" s="133"/>
      <c r="I139" s="155"/>
    </row>
    <row r="140" spans="6:9" x14ac:dyDescent="0.25">
      <c r="F140" s="156"/>
      <c r="G140" s="133"/>
      <c r="H140" s="133"/>
      <c r="I140" s="133"/>
    </row>
    <row r="141" spans="6:9" x14ac:dyDescent="0.25">
      <c r="F141" s="156"/>
      <c r="G141" s="133"/>
      <c r="H141" s="133"/>
      <c r="I141" s="133"/>
    </row>
    <row r="142" spans="6:9" x14ac:dyDescent="0.25">
      <c r="G142" s="155"/>
      <c r="I142" s="133"/>
    </row>
    <row r="143" spans="6:9" x14ac:dyDescent="0.25">
      <c r="G143" s="155"/>
      <c r="I143" s="133"/>
    </row>
    <row r="145" spans="7:8" x14ac:dyDescent="0.25">
      <c r="G145" s="149"/>
    </row>
    <row r="146" spans="7:8" x14ac:dyDescent="0.25">
      <c r="G146" s="133"/>
    </row>
    <row r="147" spans="7:8" x14ac:dyDescent="0.25">
      <c r="G147" s="133"/>
    </row>
    <row r="148" spans="7:8" x14ac:dyDescent="0.25">
      <c r="G148" s="133"/>
      <c r="H148" s="133"/>
    </row>
    <row r="149" spans="7:8" x14ac:dyDescent="0.25">
      <c r="G149" s="133"/>
    </row>
    <row r="150" spans="7:8" x14ac:dyDescent="0.25">
      <c r="G150" s="133"/>
    </row>
    <row r="152" spans="7:8" x14ac:dyDescent="0.25">
      <c r="G152" s="155"/>
    </row>
    <row r="153" spans="7:8" x14ac:dyDescent="0.25">
      <c r="G153" s="133"/>
    </row>
    <row r="154" spans="7:8" x14ac:dyDescent="0.25">
      <c r="G154" s="133"/>
    </row>
    <row r="155" spans="7:8" x14ac:dyDescent="0.25">
      <c r="G155" s="155"/>
    </row>
    <row r="157" spans="7:8" x14ac:dyDescent="0.25">
      <c r="G157" s="155"/>
    </row>
    <row r="158" spans="7:8" x14ac:dyDescent="0.25">
      <c r="G158" s="155"/>
    </row>
    <row r="161" spans="7:7" x14ac:dyDescent="0.25">
      <c r="G161" s="133"/>
    </row>
    <row r="162" spans="7:7" x14ac:dyDescent="0.25">
      <c r="G162" s="155"/>
    </row>
    <row r="163" spans="7:7" x14ac:dyDescent="0.25">
      <c r="G163" s="155"/>
    </row>
  </sheetData>
  <pageMargins left="0" right="0" top="0" bottom="0" header="0.31496062992125984" footer="0.31496062992125984"/>
  <pageSetup paperSize="9" scale="2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EEB7-6EF5-42AE-9CF1-8742262601BA}">
  <sheetPr>
    <pageSetUpPr fitToPage="1"/>
  </sheetPr>
  <dimension ref="A1:W163"/>
  <sheetViews>
    <sheetView tabSelected="1" topLeftCell="A4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200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200</v>
      </c>
      <c r="B5" s="2"/>
      <c r="C5" s="2"/>
      <c r="D5" s="2"/>
      <c r="E5" s="2"/>
      <c r="F5" s="2"/>
      <c r="G5" s="3"/>
      <c r="H5" s="3"/>
      <c r="I5" s="4"/>
      <c r="J5" s="2" t="s">
        <v>179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179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</f>
        <v>10309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177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10309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201</v>
      </c>
      <c r="L13" s="131">
        <v>-537814.05000000005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202</v>
      </c>
      <c r="L15" s="139">
        <f>L16+L17</f>
        <v>588946.69000000006</v>
      </c>
      <c r="M15" s="139">
        <f t="shared" ref="M15:Q15" si="0">M16+M17</f>
        <v>927.93999999999994</v>
      </c>
      <c r="N15" s="139">
        <f t="shared" si="0"/>
        <v>4329.71</v>
      </c>
      <c r="O15" s="139">
        <f t="shared" si="0"/>
        <v>1546.65</v>
      </c>
      <c r="P15" s="139">
        <f t="shared" si="0"/>
        <v>1030.8699999999999</v>
      </c>
      <c r="Q15" s="139">
        <f t="shared" si="0"/>
        <v>37111.32</v>
      </c>
      <c r="R15" s="139">
        <f>R16+R17</f>
        <v>0</v>
      </c>
      <c r="S15" s="139">
        <f t="shared" ref="S15:W15" si="1">S16+S17</f>
        <v>0</v>
      </c>
      <c r="T15" s="139">
        <f t="shared" si="1"/>
        <v>0</v>
      </c>
      <c r="U15" s="139">
        <f t="shared" si="1"/>
        <v>0</v>
      </c>
      <c r="V15" s="139">
        <f t="shared" si="1"/>
        <v>0</v>
      </c>
      <c r="W15" s="140">
        <f t="shared" si="1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50555.27</v>
      </c>
      <c r="M16" s="139">
        <v>107.14</v>
      </c>
      <c r="N16" s="139">
        <v>499.31</v>
      </c>
      <c r="O16" s="139">
        <v>178.65</v>
      </c>
      <c r="P16" s="139">
        <v>118.87</v>
      </c>
      <c r="Q16" s="139">
        <v>4279.32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538391.42000000004</v>
      </c>
      <c r="M17" s="139">
        <v>820.8</v>
      </c>
      <c r="N17" s="139">
        <v>3830.4</v>
      </c>
      <c r="O17" s="139">
        <v>1368</v>
      </c>
      <c r="P17" s="139">
        <v>912</v>
      </c>
      <c r="Q17" s="139">
        <v>32832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/>
      <c r="K18" s="135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</row>
    <row r="19" spans="1:23" ht="16.5" customHeight="1" x14ac:dyDescent="0.25">
      <c r="A19" s="40" t="s">
        <v>38</v>
      </c>
      <c r="B19" s="31" t="s">
        <v>39</v>
      </c>
      <c r="C19" s="41">
        <f>D19*10309*4</f>
        <v>129481.04000000001</v>
      </c>
      <c r="D19" s="42">
        <v>3.14</v>
      </c>
      <c r="E19" s="41">
        <f>F19*4*10309</f>
        <v>129481.04000000001</v>
      </c>
      <c r="F19" s="42">
        <v>3.14</v>
      </c>
      <c r="G19" s="43">
        <f>C19-E19</f>
        <v>0</v>
      </c>
      <c r="H19" s="42">
        <f>D19-F19</f>
        <v>0</v>
      </c>
      <c r="I19" s="44"/>
      <c r="J19" s="134">
        <v>2</v>
      </c>
      <c r="K19" s="135" t="s">
        <v>203</v>
      </c>
      <c r="L19" s="139">
        <f>L20+L21</f>
        <v>1762426.6400000001</v>
      </c>
      <c r="M19" s="139">
        <f t="shared" ref="M19:W19" si="2">M20+M21</f>
        <v>3716.2</v>
      </c>
      <c r="N19" s="139">
        <f t="shared" si="2"/>
        <v>17333.189999999999</v>
      </c>
      <c r="O19" s="139">
        <f t="shared" si="2"/>
        <v>6192.38</v>
      </c>
      <c r="P19" s="139">
        <f t="shared" si="2"/>
        <v>4126.91</v>
      </c>
      <c r="Q19" s="139">
        <f t="shared" si="2"/>
        <v>148568.98000000001</v>
      </c>
      <c r="R19" s="139">
        <f t="shared" si="2"/>
        <v>352274.13</v>
      </c>
      <c r="S19" s="139">
        <f t="shared" si="2"/>
        <v>13913.52</v>
      </c>
      <c r="T19" s="139">
        <f t="shared" si="2"/>
        <v>22267.48</v>
      </c>
      <c r="U19" s="139">
        <f t="shared" si="2"/>
        <v>27257.97</v>
      </c>
      <c r="V19" s="139">
        <f t="shared" si="2"/>
        <v>124124.16</v>
      </c>
      <c r="W19" s="140">
        <f t="shared" si="2"/>
        <v>164711</v>
      </c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2.1</v>
      </c>
      <c r="K20" s="135" t="s">
        <v>37</v>
      </c>
      <c r="L20" s="139">
        <v>848230.84</v>
      </c>
      <c r="M20" s="139">
        <f>3716.2-M21</f>
        <v>1796.6599999999999</v>
      </c>
      <c r="N20" s="139">
        <f>17333.19-N21</f>
        <v>8375.3299999999981</v>
      </c>
      <c r="O20" s="139">
        <f>6192.38-O21</f>
        <v>2993.1400000000003</v>
      </c>
      <c r="P20" s="139">
        <f>4126.91-P21</f>
        <v>1993.5299999999997</v>
      </c>
      <c r="Q20" s="139">
        <f>148568.98-Q21</f>
        <v>71787.310000000012</v>
      </c>
      <c r="R20" s="139">
        <f>S20+T20+U20+V20+W20</f>
        <v>271570.13</v>
      </c>
      <c r="S20" s="139">
        <f>13246.26+667.26</f>
        <v>13913.52</v>
      </c>
      <c r="T20" s="139">
        <v>22267.48</v>
      </c>
      <c r="U20" s="139">
        <v>27257.97</v>
      </c>
      <c r="V20" s="139">
        <v>124124.16</v>
      </c>
      <c r="W20" s="140">
        <f>164711-W21</f>
        <v>84007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2.2000000000000002</v>
      </c>
      <c r="K21" s="135" t="s">
        <v>40</v>
      </c>
      <c r="L21" s="139">
        <v>914195.8</v>
      </c>
      <c r="M21" s="139">
        <v>1919.54</v>
      </c>
      <c r="N21" s="139">
        <v>8957.86</v>
      </c>
      <c r="O21" s="139">
        <v>3199.24</v>
      </c>
      <c r="P21" s="139">
        <v>2133.38</v>
      </c>
      <c r="Q21" s="139">
        <v>76781.67</v>
      </c>
      <c r="R21" s="139">
        <f>S21+T21+U21+V21+W21</f>
        <v>80704</v>
      </c>
      <c r="S21" s="139">
        <v>0</v>
      </c>
      <c r="T21" s="139">
        <v>0</v>
      </c>
      <c r="U21" s="139">
        <v>0</v>
      </c>
      <c r="V21" s="139">
        <v>0</v>
      </c>
      <c r="W21" s="140">
        <v>80704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/>
      <c r="K22" s="135"/>
      <c r="L22" s="137"/>
      <c r="M22" s="150"/>
      <c r="N22" s="150"/>
      <c r="O22" s="150"/>
      <c r="P22" s="150"/>
      <c r="Q22" s="150"/>
      <c r="R22" s="139"/>
      <c r="S22" s="139"/>
      <c r="T22" s="139"/>
      <c r="U22" s="139"/>
      <c r="V22" s="150"/>
      <c r="W22" s="140"/>
    </row>
    <row r="23" spans="1:23" ht="16.5" customHeight="1" x14ac:dyDescent="0.25">
      <c r="A23" s="24" t="s">
        <v>49</v>
      </c>
      <c r="B23" s="31" t="s">
        <v>164</v>
      </c>
      <c r="C23" s="32"/>
      <c r="D23" s="33"/>
      <c r="E23" s="32"/>
      <c r="F23" s="33"/>
      <c r="G23" s="34"/>
      <c r="H23" s="33"/>
      <c r="I23" s="35"/>
      <c r="J23" s="134">
        <v>3</v>
      </c>
      <c r="K23" s="135" t="s">
        <v>204</v>
      </c>
      <c r="L23" s="139">
        <f>L24+L25</f>
        <v>859057.52</v>
      </c>
      <c r="M23" s="139">
        <f t="shared" ref="M23:W23" si="3">M24+M25</f>
        <v>1848.04</v>
      </c>
      <c r="N23" s="139">
        <f t="shared" si="3"/>
        <v>8643.67</v>
      </c>
      <c r="O23" s="139">
        <f t="shared" si="3"/>
        <v>3056.9</v>
      </c>
      <c r="P23" s="139">
        <f t="shared" si="3"/>
        <v>2037.25</v>
      </c>
      <c r="Q23" s="139">
        <f t="shared" si="3"/>
        <v>72738.58</v>
      </c>
      <c r="R23" s="139">
        <f t="shared" si="3"/>
        <v>170555.34000000003</v>
      </c>
      <c r="S23" s="139">
        <f t="shared" si="3"/>
        <v>6742.2800000000007</v>
      </c>
      <c r="T23" s="139">
        <f t="shared" si="3"/>
        <v>9080.24</v>
      </c>
      <c r="U23" s="139">
        <f t="shared" si="3"/>
        <v>12291.18</v>
      </c>
      <c r="V23" s="139">
        <f t="shared" si="3"/>
        <v>53520.07</v>
      </c>
      <c r="W23" s="140">
        <f t="shared" si="3"/>
        <v>88921.57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>
        <v>3.1</v>
      </c>
      <c r="K24" s="135" t="s">
        <v>45</v>
      </c>
      <c r="L24" s="139">
        <v>859057.52</v>
      </c>
      <c r="M24" s="139">
        <v>1848.04</v>
      </c>
      <c r="N24" s="139">
        <v>8643.67</v>
      </c>
      <c r="O24" s="139">
        <v>3056.9</v>
      </c>
      <c r="P24" s="139">
        <v>2037.25</v>
      </c>
      <c r="Q24" s="139">
        <v>72738.58</v>
      </c>
      <c r="R24" s="139">
        <f>S24+T24+U24+V24+W24</f>
        <v>170555.34000000003</v>
      </c>
      <c r="S24" s="139">
        <f>5260.59+1481.69</f>
        <v>6742.2800000000007</v>
      </c>
      <c r="T24" s="139">
        <v>9080.24</v>
      </c>
      <c r="U24" s="139">
        <v>12291.18</v>
      </c>
      <c r="V24" s="139">
        <v>53520.07</v>
      </c>
      <c r="W24" s="140">
        <v>88921.57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3.2</v>
      </c>
      <c r="K25" s="135" t="s">
        <v>48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ref="R25" si="4">S25+T25+U25+V25+W25</f>
        <v>0</v>
      </c>
      <c r="S25" s="139">
        <v>0</v>
      </c>
      <c r="T25" s="139">
        <v>0</v>
      </c>
      <c r="U25" s="139">
        <v>0</v>
      </c>
      <c r="V25" s="139">
        <v>0</v>
      </c>
      <c r="W25" s="140"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/>
      <c r="K26" s="135"/>
      <c r="L26" s="139"/>
      <c r="M26" s="151"/>
      <c r="N26" s="151"/>
      <c r="O26" s="151"/>
      <c r="P26" s="151"/>
      <c r="Q26" s="151"/>
      <c r="R26" s="139"/>
      <c r="S26" s="150"/>
      <c r="T26" s="139"/>
      <c r="U26" s="139"/>
      <c r="V26" s="150"/>
      <c r="W26" s="154"/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4</v>
      </c>
      <c r="K27" s="135" t="s">
        <v>175</v>
      </c>
      <c r="L27" s="139">
        <f t="shared" ref="L27:W27" si="5">L28+L29+L30</f>
        <v>1492315.81</v>
      </c>
      <c r="M27" s="139">
        <f t="shared" si="5"/>
        <v>2796.1000000000004</v>
      </c>
      <c r="N27" s="139">
        <f t="shared" si="5"/>
        <v>13019.229999999998</v>
      </c>
      <c r="O27" s="139">
        <f t="shared" si="5"/>
        <v>4682.13</v>
      </c>
      <c r="P27" s="139">
        <f t="shared" si="5"/>
        <v>3120.5299999999997</v>
      </c>
      <c r="Q27" s="139">
        <f t="shared" si="5"/>
        <v>112941.72</v>
      </c>
      <c r="R27" s="139">
        <f t="shared" si="5"/>
        <v>181718.78999999998</v>
      </c>
      <c r="S27" s="139">
        <f t="shared" si="5"/>
        <v>7171.24</v>
      </c>
      <c r="T27" s="139">
        <f t="shared" si="5"/>
        <v>13187.24</v>
      </c>
      <c r="U27" s="139">
        <f t="shared" si="5"/>
        <v>14966.79</v>
      </c>
      <c r="V27" s="139">
        <f t="shared" si="5"/>
        <v>70604.09</v>
      </c>
      <c r="W27" s="140">
        <f t="shared" si="5"/>
        <v>75789.429999999993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4.0999999999999996</v>
      </c>
      <c r="K28" s="135" t="s">
        <v>52</v>
      </c>
      <c r="L28" s="139">
        <f t="shared" ref="L28:W29" si="6">L16+L20-L24</f>
        <v>39728.589999999967</v>
      </c>
      <c r="M28" s="139">
        <f t="shared" si="6"/>
        <v>55.759999999999991</v>
      </c>
      <c r="N28" s="139">
        <f t="shared" si="6"/>
        <v>230.96999999999753</v>
      </c>
      <c r="O28" s="139">
        <f t="shared" si="6"/>
        <v>114.89000000000033</v>
      </c>
      <c r="P28" s="139">
        <f t="shared" si="6"/>
        <v>75.149999999999636</v>
      </c>
      <c r="Q28" s="139">
        <f t="shared" si="6"/>
        <v>3328.0500000000029</v>
      </c>
      <c r="R28" s="139">
        <f t="shared" si="6"/>
        <v>101014.78999999998</v>
      </c>
      <c r="S28" s="139">
        <f t="shared" si="6"/>
        <v>7171.24</v>
      </c>
      <c r="T28" s="139">
        <f t="shared" si="6"/>
        <v>13187.24</v>
      </c>
      <c r="U28" s="139">
        <f t="shared" si="6"/>
        <v>14966.79</v>
      </c>
      <c r="V28" s="139">
        <f t="shared" si="6"/>
        <v>70604.09</v>
      </c>
      <c r="W28" s="140">
        <f t="shared" si="6"/>
        <v>-4914.570000000007</v>
      </c>
    </row>
    <row r="29" spans="1:23" ht="15.75" x14ac:dyDescent="0.25">
      <c r="A29" s="45" t="s">
        <v>57</v>
      </c>
      <c r="B29" s="46" t="s">
        <v>39</v>
      </c>
      <c r="C29" s="41">
        <f>D29*10309*4</f>
        <v>151336.12</v>
      </c>
      <c r="D29" s="47">
        <v>3.67</v>
      </c>
      <c r="E29" s="41">
        <f>F29*4*10309</f>
        <v>151336.12</v>
      </c>
      <c r="F29" s="68">
        <v>3.67</v>
      </c>
      <c r="G29" s="43">
        <f>C29-E29</f>
        <v>0</v>
      </c>
      <c r="H29" s="47">
        <f>D29-F29</f>
        <v>0</v>
      </c>
      <c r="I29" s="35"/>
      <c r="J29" s="134">
        <v>4.2</v>
      </c>
      <c r="K29" s="135" t="s">
        <v>54</v>
      </c>
      <c r="L29" s="139">
        <f t="shared" si="6"/>
        <v>1452587.2200000002</v>
      </c>
      <c r="M29" s="139">
        <f t="shared" si="6"/>
        <v>2740.34</v>
      </c>
      <c r="N29" s="139">
        <f t="shared" si="6"/>
        <v>12788.26</v>
      </c>
      <c r="O29" s="139">
        <f t="shared" si="6"/>
        <v>4567.24</v>
      </c>
      <c r="P29" s="139">
        <f t="shared" si="6"/>
        <v>3045.38</v>
      </c>
      <c r="Q29" s="139">
        <f t="shared" si="6"/>
        <v>109613.67</v>
      </c>
      <c r="R29" s="139">
        <f t="shared" si="6"/>
        <v>80704</v>
      </c>
      <c r="S29" s="139">
        <f t="shared" si="6"/>
        <v>0</v>
      </c>
      <c r="T29" s="139">
        <f t="shared" si="6"/>
        <v>0</v>
      </c>
      <c r="U29" s="139">
        <f t="shared" si="6"/>
        <v>0</v>
      </c>
      <c r="V29" s="139">
        <f t="shared" si="6"/>
        <v>0</v>
      </c>
      <c r="W29" s="140">
        <f t="shared" si="6"/>
        <v>80704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/>
      <c r="K30" s="135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5</v>
      </c>
      <c r="K31" s="135" t="s">
        <v>56</v>
      </c>
      <c r="L31" s="139">
        <f>E122</f>
        <v>1787904.4599999997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6</v>
      </c>
      <c r="K32" s="135" t="s">
        <v>58</v>
      </c>
      <c r="L32" s="139">
        <f>L19-L31</f>
        <v>-25477.8199999996</v>
      </c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/>
      <c r="K33" s="135" t="s">
        <v>59</v>
      </c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 t="s">
        <v>61</v>
      </c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 t="s">
        <v>3</v>
      </c>
      <c r="K35" s="135" t="s">
        <v>3</v>
      </c>
      <c r="L35" s="137"/>
      <c r="M35" s="137"/>
      <c r="N35" s="137"/>
      <c r="O35" s="137"/>
      <c r="P35" s="137"/>
      <c r="Q35" s="137"/>
      <c r="R35" s="139"/>
      <c r="S35" s="139"/>
      <c r="T35" s="139"/>
      <c r="U35" s="139"/>
      <c r="V35" s="139"/>
      <c r="W35" s="138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7</v>
      </c>
      <c r="K36" s="135" t="s">
        <v>66</v>
      </c>
      <c r="L36" s="139">
        <f>L23-L31</f>
        <v>-928846.93999999971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7"/>
      <c r="W36" s="138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69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</row>
    <row r="38" spans="1:23" ht="16.5" thickBot="1" x14ac:dyDescent="0.3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41"/>
      <c r="L38" s="139"/>
      <c r="M38" s="139"/>
      <c r="N38" s="139"/>
      <c r="O38" s="139"/>
      <c r="P38" s="139"/>
      <c r="Q38" s="139"/>
      <c r="R38" s="137"/>
      <c r="S38" s="137"/>
      <c r="T38" s="137"/>
      <c r="U38" s="137"/>
      <c r="V38" s="137"/>
      <c r="W38" s="138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29" t="s">
        <v>134</v>
      </c>
      <c r="K39" s="130" t="s">
        <v>176</v>
      </c>
      <c r="L39" s="136">
        <f>L13+L36</f>
        <v>-1466660.9899999998</v>
      </c>
      <c r="M39" s="136"/>
      <c r="N39" s="136"/>
      <c r="O39" s="136"/>
      <c r="P39" s="136"/>
      <c r="Q39" s="136"/>
      <c r="R39" s="139"/>
      <c r="S39" s="139"/>
      <c r="T39" s="139"/>
      <c r="U39" s="139"/>
      <c r="V39" s="139"/>
      <c r="W39" s="140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/>
      <c r="K40" s="130" t="s">
        <v>3</v>
      </c>
      <c r="L40" s="139"/>
      <c r="M40" s="137"/>
      <c r="N40" s="137"/>
      <c r="O40" s="137"/>
      <c r="P40" s="137"/>
      <c r="Q40" s="137"/>
      <c r="R40" s="139"/>
      <c r="S40" s="139"/>
      <c r="T40" s="139"/>
      <c r="U40" s="139"/>
      <c r="V40" s="139"/>
      <c r="W40" s="140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171</v>
      </c>
      <c r="L41" s="137"/>
      <c r="M41" s="137"/>
      <c r="N41" s="137"/>
      <c r="O41" s="137"/>
      <c r="P41" s="137"/>
      <c r="Q41" s="137"/>
      <c r="R41" s="139"/>
      <c r="S41" s="139"/>
      <c r="T41" s="139"/>
      <c r="U41" s="139"/>
      <c r="V41" s="139"/>
      <c r="W41" s="140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35" t="s">
        <v>172</v>
      </c>
      <c r="L42" s="139">
        <v>0</v>
      </c>
      <c r="M42" s="148"/>
      <c r="N42" s="148"/>
      <c r="O42" s="148"/>
      <c r="P42" s="148"/>
      <c r="Q42" s="148"/>
      <c r="R42" s="139"/>
      <c r="S42" s="139"/>
      <c r="T42" s="139"/>
      <c r="U42" s="139"/>
      <c r="V42" s="139"/>
      <c r="W42" s="140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4"/>
      <c r="K43" s="135"/>
      <c r="L43" s="139"/>
      <c r="M43" s="137"/>
      <c r="N43" s="137"/>
      <c r="O43" s="137"/>
      <c r="P43" s="137"/>
      <c r="Q43" s="137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D44*10309*4</f>
        <v>55256.240000000005</v>
      </c>
      <c r="D44" s="47">
        <v>1.34</v>
      </c>
      <c r="E44" s="41">
        <f>F44*4*10309</f>
        <v>55256.240000000005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5"/>
      <c r="L44" s="136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0"/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0" t="s">
        <v>76</v>
      </c>
      <c r="L46" s="137"/>
      <c r="M46" s="137"/>
      <c r="N46" s="137"/>
      <c r="O46" s="137"/>
      <c r="P46" s="137"/>
      <c r="Q46" s="137"/>
      <c r="R46" s="139"/>
      <c r="S46" s="139"/>
      <c r="T46" s="139"/>
      <c r="U46" s="139"/>
      <c r="V46" s="139"/>
      <c r="W46" s="140"/>
    </row>
    <row r="47" spans="1:23" ht="16.5" thickBot="1" x14ac:dyDescent="0.3">
      <c r="A47" s="40"/>
      <c r="B47" s="31"/>
      <c r="C47" s="50"/>
      <c r="D47" s="51"/>
      <c r="E47" s="50"/>
      <c r="F47" s="51"/>
      <c r="G47" s="52"/>
      <c r="H47" s="51"/>
      <c r="I47" s="35"/>
      <c r="J47" s="142"/>
      <c r="K47" s="143" t="s">
        <v>170</v>
      </c>
      <c r="L47" s="143"/>
      <c r="M47" s="143"/>
      <c r="N47" s="143"/>
      <c r="O47" s="143"/>
      <c r="P47" s="143"/>
      <c r="Q47" s="143"/>
      <c r="R47" s="144"/>
      <c r="S47" s="144"/>
      <c r="T47" s="144"/>
      <c r="U47" s="144"/>
      <c r="V47" s="144"/>
      <c r="W47" s="145"/>
    </row>
    <row r="48" spans="1:23" ht="15.75" x14ac:dyDescent="0.25">
      <c r="A48" s="45" t="s">
        <v>180</v>
      </c>
      <c r="B48" s="162"/>
      <c r="C48" s="41">
        <f>D48*10309*4</f>
        <v>19380.920000000002</v>
      </c>
      <c r="D48" s="47">
        <f>D49+D50</f>
        <v>0.47000000000000003</v>
      </c>
      <c r="E48" s="41">
        <f>F48*4*10309</f>
        <v>16494.400000000001</v>
      </c>
      <c r="F48" s="68">
        <v>0.4</v>
      </c>
      <c r="G48" s="43">
        <f>C48-E48</f>
        <v>2886.5200000000004</v>
      </c>
      <c r="H48" s="47">
        <f>D48-F48</f>
        <v>7.0000000000000007E-2</v>
      </c>
      <c r="I48" s="35"/>
      <c r="K48" s="3"/>
      <c r="L48" s="3"/>
      <c r="M48" s="3"/>
      <c r="N48" s="3"/>
      <c r="O48" s="3"/>
      <c r="P48" s="3"/>
      <c r="Q48" s="3"/>
      <c r="R48" s="146"/>
      <c r="S48" s="146"/>
      <c r="T48" s="146"/>
      <c r="U48" s="146"/>
      <c r="V48" s="146"/>
      <c r="W48" s="3"/>
    </row>
    <row r="49" spans="1:23" ht="15.75" x14ac:dyDescent="0.25">
      <c r="A49" s="83" t="s">
        <v>181</v>
      </c>
      <c r="B49" s="158" t="s">
        <v>84</v>
      </c>
      <c r="C49" s="50"/>
      <c r="D49" s="42">
        <v>0.4</v>
      </c>
      <c r="E49" s="50"/>
      <c r="F49" s="42">
        <v>0.4</v>
      </c>
      <c r="G49" s="52"/>
      <c r="H49" s="51"/>
      <c r="I49" s="35"/>
      <c r="K49" s="3" t="s">
        <v>3</v>
      </c>
      <c r="L49" s="3"/>
      <c r="M49" s="3"/>
      <c r="N49" s="3"/>
      <c r="O49" s="3"/>
      <c r="P49" s="3"/>
      <c r="Q49" s="3"/>
      <c r="R49" s="146"/>
      <c r="S49" s="146"/>
      <c r="T49" s="146"/>
      <c r="U49" s="146"/>
      <c r="V49" s="3"/>
      <c r="W49" s="3"/>
    </row>
    <row r="50" spans="1:23" ht="15.75" x14ac:dyDescent="0.25">
      <c r="A50" s="163" t="s">
        <v>182</v>
      </c>
      <c r="B50" s="164" t="s">
        <v>183</v>
      </c>
      <c r="C50" s="55"/>
      <c r="D50" s="56">
        <v>7.0000000000000007E-2</v>
      </c>
      <c r="E50" s="55"/>
      <c r="F50" s="56"/>
      <c r="G50" s="57"/>
      <c r="H50" s="56"/>
      <c r="I50" s="4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x14ac:dyDescent="0.25">
      <c r="A51" s="40" t="s">
        <v>85</v>
      </c>
      <c r="B51" s="31" t="s">
        <v>86</v>
      </c>
      <c r="C51" s="41">
        <f>D51*10309*4</f>
        <v>210715.96000000002</v>
      </c>
      <c r="D51" s="42">
        <v>5.1100000000000003</v>
      </c>
      <c r="E51" s="41">
        <f>F51*4*10309</f>
        <v>210715.96000000002</v>
      </c>
      <c r="F51" s="42">
        <v>5.1100000000000003</v>
      </c>
      <c r="G51" s="43">
        <f>C51-E51</f>
        <v>0</v>
      </c>
      <c r="H51" s="47">
        <f>D51-F51</f>
        <v>0</v>
      </c>
      <c r="I51" s="35"/>
      <c r="K51" s="3" t="s">
        <v>173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146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M54" s="133"/>
      <c r="N54" s="133"/>
      <c r="O54" s="133"/>
      <c r="P54" s="133"/>
      <c r="Q54" s="133"/>
      <c r="R54" s="146"/>
      <c r="S54" s="146"/>
      <c r="T54" s="146"/>
      <c r="U54" s="146"/>
    </row>
    <row r="55" spans="1:23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</row>
    <row r="56" spans="1:23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D62*10309*4</f>
        <v>264735.12</v>
      </c>
      <c r="D62" s="47">
        <v>6.42</v>
      </c>
      <c r="E62" s="41">
        <f>F62*4*10309</f>
        <v>264735.12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144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145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146</v>
      </c>
      <c r="B68" s="31" t="s">
        <v>147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148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149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150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151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152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153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154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155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156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165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157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158</v>
      </c>
      <c r="B82" s="31" t="s">
        <v>159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160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161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162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163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166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D89*10309*4</f>
        <v>4123.6000000000004</v>
      </c>
      <c r="D89" s="68">
        <v>0.1</v>
      </c>
      <c r="E89" s="41">
        <v>901.53</v>
      </c>
      <c r="F89" s="42">
        <v>0.02</v>
      </c>
      <c r="G89" s="43">
        <f>C89-E89</f>
        <v>3222.0700000000006</v>
      </c>
      <c r="H89" s="47">
        <f>D89-F89</f>
        <v>0.08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D91*10309*4</f>
        <v>50720.28</v>
      </c>
      <c r="D91" s="68">
        <v>1.23</v>
      </c>
      <c r="E91" s="41">
        <f>F91*4*10309</f>
        <v>50720.28</v>
      </c>
      <c r="F91" s="68">
        <v>1.23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D93*10309*4</f>
        <v>72987.72</v>
      </c>
      <c r="D93" s="68">
        <v>1.77</v>
      </c>
      <c r="E93" s="41">
        <f>F93*4*10309</f>
        <v>72987.72</v>
      </c>
      <c r="F93" s="68">
        <v>1.77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D95*10309*4</f>
        <v>23916.879999999997</v>
      </c>
      <c r="D95" s="47">
        <v>0.57999999999999996</v>
      </c>
      <c r="E95" s="41">
        <f>F95*4*10309</f>
        <v>23916.879999999997</v>
      </c>
      <c r="F95" s="68">
        <v>0.57999999999999996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136</v>
      </c>
      <c r="B97" s="49" t="s">
        <v>84</v>
      </c>
      <c r="C97" s="41">
        <f>D97*10309*4</f>
        <v>22267.440000000002</v>
      </c>
      <c r="D97" s="78">
        <v>0.54</v>
      </c>
      <c r="E97" s="41">
        <f>F97*4*10309</f>
        <v>22267.440000000002</v>
      </c>
      <c r="F97" s="68">
        <v>0.54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D99*10309*4</f>
        <v>21855.08</v>
      </c>
      <c r="D99" s="78">
        <v>0.53</v>
      </c>
      <c r="E99" s="41">
        <f>F99*4*10309</f>
        <v>21855.08</v>
      </c>
      <c r="F99" s="68">
        <v>0.53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137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184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138</v>
      </c>
      <c r="B102" s="49" t="s">
        <v>84</v>
      </c>
      <c r="C102" s="41">
        <f>D102*10309*4</f>
        <v>16082.04</v>
      </c>
      <c r="D102" s="159">
        <v>0.39</v>
      </c>
      <c r="E102" s="41">
        <f>F102*4*10309</f>
        <v>16082.04</v>
      </c>
      <c r="F102" s="47">
        <v>0.39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1" t="s">
        <v>139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185</v>
      </c>
      <c r="B104" s="158" t="s">
        <v>84</v>
      </c>
      <c r="C104" s="41">
        <f>D104*10309*4</f>
        <v>9071.92</v>
      </c>
      <c r="D104" s="160">
        <v>0.22</v>
      </c>
      <c r="E104" s="41">
        <f>F104*4*10309</f>
        <v>9071.92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1" t="s">
        <v>186</v>
      </c>
      <c r="B105" s="158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174</v>
      </c>
      <c r="B106" s="49"/>
      <c r="C106" s="41">
        <f>D106*10309*4</f>
        <v>136903.51999999999</v>
      </c>
      <c r="D106" s="68">
        <v>3.32</v>
      </c>
      <c r="E106" s="41">
        <f>F106*4*10309</f>
        <v>136903.51999999999</v>
      </c>
      <c r="F106" s="68">
        <v>3.32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140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167</v>
      </c>
      <c r="B108" s="49"/>
      <c r="C108" s="71">
        <f>C19+C29+C44+C48+C51+C62+C89+C91+C93+C95+C97+C99+C106+C102+C104</f>
        <v>1188833.8799999999</v>
      </c>
      <c r="D108" s="78">
        <f>D19+D29+D44+D48+D51+D62+D89+D91+D93+D95+D97+D99+D106+D102+D104</f>
        <v>28.83</v>
      </c>
      <c r="E108" s="71">
        <f>E19+E29+E44+E48+E51+E62+E89+E91+E93+E95+E97+E99+E106+E102+E104</f>
        <v>1182725.2899999998</v>
      </c>
      <c r="F108" s="78">
        <f>F19+F29+F44+F48+F51+F62+F89+F91+F93+F95+F97+F99+F106+F102+F104</f>
        <v>28.679999999999996</v>
      </c>
      <c r="G108" s="43">
        <f>C108-E108</f>
        <v>6108.5900000000838</v>
      </c>
      <c r="H108" s="47">
        <f>D108-F108</f>
        <v>0.15000000000000213</v>
      </c>
      <c r="I108" s="35"/>
    </row>
    <row r="109" spans="1:9" x14ac:dyDescent="0.25">
      <c r="A109" s="73" t="s">
        <v>168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141</v>
      </c>
      <c r="B110" s="31"/>
      <c r="C110" s="41">
        <f>C112+C115+C117+C119</f>
        <v>573592.75999999989</v>
      </c>
      <c r="D110" s="77">
        <f>D112+D115+D117+D119</f>
        <v>13.909999999999998</v>
      </c>
      <c r="E110" s="41">
        <f>E112+E115+E117+E119</f>
        <v>605179.16999999993</v>
      </c>
      <c r="F110" s="68">
        <f>F112+F115+F117+F119</f>
        <v>14.68</v>
      </c>
      <c r="G110" s="78">
        <f>C110-E110</f>
        <v>-31586.410000000033</v>
      </c>
      <c r="H110" s="47">
        <f>D110-F110</f>
        <v>-0.77000000000000135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142</v>
      </c>
      <c r="B112" s="49" t="s">
        <v>126</v>
      </c>
      <c r="C112" s="41">
        <f>D112*10309*4</f>
        <v>65565.240000000005</v>
      </c>
      <c r="D112" s="96">
        <v>1.59</v>
      </c>
      <c r="E112" s="41">
        <v>136738.21</v>
      </c>
      <c r="F112" s="68">
        <v>3.32</v>
      </c>
      <c r="G112" s="97">
        <f>C112-E112</f>
        <v>-71172.969999999987</v>
      </c>
      <c r="H112" s="82">
        <f>D112-F112</f>
        <v>-1.7299999999999998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5" t="s">
        <v>187</v>
      </c>
      <c r="B115" s="162" t="s">
        <v>188</v>
      </c>
      <c r="C115" s="41">
        <f>D115*10309*4</f>
        <v>443699.36</v>
      </c>
      <c r="D115" s="103">
        <v>10.76</v>
      </c>
      <c r="E115" s="41">
        <f>F115*4*10309</f>
        <v>443699.36</v>
      </c>
      <c r="F115" s="68">
        <v>10.76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6"/>
      <c r="B116" s="167" t="s">
        <v>189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8" t="s">
        <v>193</v>
      </c>
      <c r="B117" s="162" t="s">
        <v>188</v>
      </c>
      <c r="C117" s="41">
        <f>D117*10309*4</f>
        <v>35875.32</v>
      </c>
      <c r="D117" s="96">
        <v>0.87</v>
      </c>
      <c r="E117" s="41">
        <f>F117*4*10309</f>
        <v>24741.599999999999</v>
      </c>
      <c r="F117" s="68">
        <v>0.6</v>
      </c>
      <c r="G117" s="97">
        <f>C117-E117</f>
        <v>11133.720000000001</v>
      </c>
      <c r="H117" s="82">
        <f>D117-F117</f>
        <v>0.27</v>
      </c>
      <c r="I117" s="98"/>
    </row>
    <row r="118" spans="1:9" x14ac:dyDescent="0.25">
      <c r="A118" s="169" t="s">
        <v>192</v>
      </c>
      <c r="B118" s="167" t="s">
        <v>189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143</v>
      </c>
      <c r="B119" s="49" t="s">
        <v>115</v>
      </c>
      <c r="C119" s="41">
        <f>D119*10309*4</f>
        <v>28452.839999999997</v>
      </c>
      <c r="D119" s="114">
        <v>0.69</v>
      </c>
      <c r="E119" s="41">
        <f>F119*4*10309</f>
        <v>0</v>
      </c>
      <c r="F119" s="42">
        <v>0</v>
      </c>
      <c r="G119" s="115">
        <f>C119-E119</f>
        <v>28452.839999999997</v>
      </c>
      <c r="H119" s="82">
        <f>D119-F119</f>
        <v>0.69</v>
      </c>
      <c r="I119" s="98"/>
    </row>
    <row r="120" spans="1:9" x14ac:dyDescent="0.25">
      <c r="A120" s="83" t="s">
        <v>190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191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1762426.6399999997</v>
      </c>
      <c r="D122" s="68">
        <f>D108+D110</f>
        <v>42.739999999999995</v>
      </c>
      <c r="E122" s="87">
        <f>E108+E110</f>
        <v>1787904.4599999997</v>
      </c>
      <c r="F122" s="68">
        <f>F108+F110</f>
        <v>43.36</v>
      </c>
      <c r="G122" s="78">
        <f>C122-E122</f>
        <v>-25477.820000000065</v>
      </c>
      <c r="H122" s="47">
        <f>D122-F122</f>
        <v>-0.62000000000000455</v>
      </c>
      <c r="I122" s="35"/>
    </row>
    <row r="123" spans="1:9" ht="15.75" thickBot="1" x14ac:dyDescent="0.3">
      <c r="A123" s="89" t="s">
        <v>169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173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5:9" x14ac:dyDescent="0.25">
      <c r="G129" s="133"/>
    </row>
    <row r="130" spans="5:9" x14ac:dyDescent="0.25">
      <c r="G130" s="133"/>
    </row>
    <row r="131" spans="5:9" x14ac:dyDescent="0.25">
      <c r="G131" s="133"/>
    </row>
    <row r="132" spans="5:9" x14ac:dyDescent="0.25">
      <c r="F132" s="156"/>
      <c r="G132" s="157"/>
      <c r="H132" s="157"/>
      <c r="I132" s="157"/>
    </row>
    <row r="133" spans="5:9" x14ac:dyDescent="0.25">
      <c r="F133" s="156"/>
      <c r="G133" s="157"/>
      <c r="H133" s="157"/>
      <c r="I133" s="157"/>
    </row>
    <row r="134" spans="5:9" x14ac:dyDescent="0.25">
      <c r="F134" s="156"/>
      <c r="G134" s="157"/>
      <c r="H134" s="157"/>
      <c r="I134" s="157"/>
    </row>
    <row r="135" spans="5:9" x14ac:dyDescent="0.25">
      <c r="F135" s="156"/>
      <c r="G135" s="157"/>
      <c r="H135" s="156"/>
      <c r="I135" s="157"/>
    </row>
    <row r="136" spans="5:9" x14ac:dyDescent="0.25">
      <c r="I136" s="133"/>
    </row>
    <row r="137" spans="5:9" x14ac:dyDescent="0.25">
      <c r="I137" s="133"/>
    </row>
    <row r="138" spans="5:9" x14ac:dyDescent="0.25">
      <c r="G138" s="155"/>
    </row>
    <row r="139" spans="5:9" ht="15.75" x14ac:dyDescent="0.25">
      <c r="E139" s="3"/>
      <c r="F139" s="3"/>
      <c r="G139" s="146"/>
      <c r="H139" s="3"/>
      <c r="I139" s="155"/>
    </row>
    <row r="140" spans="5:9" ht="15.75" x14ac:dyDescent="0.25">
      <c r="E140" s="3"/>
      <c r="F140" s="3"/>
      <c r="G140" s="146"/>
      <c r="H140" s="3"/>
      <c r="I140" s="133"/>
    </row>
    <row r="141" spans="5:9" ht="15.75" x14ac:dyDescent="0.25">
      <c r="E141" s="3"/>
      <c r="F141" s="3"/>
      <c r="G141" s="146"/>
      <c r="H141" s="146"/>
      <c r="I141" s="133"/>
    </row>
    <row r="142" spans="5:9" x14ac:dyDescent="0.25">
      <c r="G142" s="133"/>
      <c r="I142" s="133"/>
    </row>
    <row r="143" spans="5:9" x14ac:dyDescent="0.25">
      <c r="G143" s="133"/>
      <c r="I143" s="133"/>
    </row>
    <row r="144" spans="5:9" x14ac:dyDescent="0.25">
      <c r="G144" s="133"/>
    </row>
    <row r="145" spans="6:8" x14ac:dyDescent="0.25">
      <c r="F145" s="156"/>
      <c r="G145" s="133"/>
      <c r="H145" s="157"/>
    </row>
    <row r="146" spans="6:8" x14ac:dyDescent="0.25">
      <c r="F146" s="156"/>
      <c r="G146" s="133"/>
      <c r="H146" s="157"/>
    </row>
    <row r="147" spans="6:8" x14ac:dyDescent="0.25">
      <c r="F147" s="156"/>
      <c r="G147" s="133"/>
      <c r="H147" s="157"/>
    </row>
    <row r="148" spans="6:8" x14ac:dyDescent="0.25">
      <c r="F148" s="156"/>
      <c r="G148" s="157"/>
      <c r="H148" s="156"/>
    </row>
    <row r="149" spans="6:8" x14ac:dyDescent="0.25">
      <c r="G149" s="133"/>
    </row>
    <row r="150" spans="6:8" x14ac:dyDescent="0.25">
      <c r="G150" s="133"/>
    </row>
    <row r="152" spans="6:8" x14ac:dyDescent="0.25">
      <c r="G152" s="155"/>
    </row>
    <row r="153" spans="6:8" x14ac:dyDescent="0.25">
      <c r="G153" s="133"/>
    </row>
    <row r="154" spans="6:8" x14ac:dyDescent="0.25">
      <c r="G154" s="133"/>
    </row>
    <row r="155" spans="6:8" x14ac:dyDescent="0.25">
      <c r="G155" s="155"/>
    </row>
    <row r="157" spans="6:8" x14ac:dyDescent="0.25">
      <c r="G157" s="155"/>
    </row>
    <row r="158" spans="6:8" x14ac:dyDescent="0.25">
      <c r="G158" s="155"/>
    </row>
    <row r="161" spans="7:7" x14ac:dyDescent="0.25">
      <c r="G161" s="133"/>
    </row>
    <row r="162" spans="7:7" x14ac:dyDescent="0.25">
      <c r="G162" s="155"/>
    </row>
    <row r="163" spans="7:7" x14ac:dyDescent="0.25">
      <c r="G163" s="155"/>
    </row>
  </sheetData>
  <pageMargins left="0" right="0" top="0" bottom="0" header="0.31496062992125984" footer="0.31496062992125984"/>
  <pageSetup paperSize="9" scale="2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 застр</vt:lpstr>
      <vt:lpstr>2018 УК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2023-05-24T09:19:18Z</dcterms:modified>
</cp:coreProperties>
</file>